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4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部门整体支出绩效目标表" sheetId="10" r:id="rId10"/>
    <sheet name="对下绩效目标表" sheetId="11" r:id="rId11"/>
    <sheet name="政府采购表" sheetId="12" r:id="rId12"/>
  </sheets>
  <definedNames>
    <definedName name="_xlnm._FilterDatabase" localSheetId="4" hidden="1">一般公共预算支出表!$D$1:$D$186</definedName>
    <definedName name="_xlnm.Print_Titles" localSheetId="7">'财政拨款支出明细表（按经济分类科目）'!$2:$7</definedName>
    <definedName name="_xlnm.Print_Titles" localSheetId="10">对下绩效目标表!$1:$5</definedName>
    <definedName name="_xlnm.Print_Titles" localSheetId="5">基本支出预算表!$2:$8</definedName>
    <definedName name="_xlnm.Print_Titles" localSheetId="6">基金预算支出情况表!$1:$5</definedName>
    <definedName name="_xlnm.Print_Titles" localSheetId="4">一般公共预算支出表!$1:$8</definedName>
  </definedNames>
  <calcPr calcId="144525"/>
</workbook>
</file>

<file path=xl/sharedStrings.xml><?xml version="1.0" encoding="utf-8"?>
<sst xmlns="http://schemas.openxmlformats.org/spreadsheetml/2006/main" count="708">
  <si>
    <t>部门财务收支总体情况表</t>
  </si>
  <si>
    <t>单位名称：大理市教育局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</si>
  <si>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</si>
  <si>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</si>
  <si>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</si>
  <si>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</si>
  <si>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</si>
  <si>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</si>
  <si>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</si>
  <si>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</si>
  <si>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</si>
  <si>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</si>
  <si>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</si>
  <si>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</si>
  <si>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</si>
  <si>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</si>
  <si>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</si>
  <si>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</si>
  <si>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</si>
  <si>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</si>
  <si>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</si>
  <si>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</si>
  <si>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</si>
  <si>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</si>
  <si>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</si>
  <si>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</si>
  <si>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</si>
  <si>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</si>
  <si>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</si>
  <si>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</si>
  <si>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</si>
  <si>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</si>
  <si>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</si>
  <si>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</si>
  <si>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</si>
  <si>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</si>
  <si>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</si>
  <si>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</si>
  <si>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</si>
  <si>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</si>
  <si>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部门收入总体情况表</t>
  </si>
  <si>
    <t>单位名称： 大理市教育局</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</si>
  <si>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</si>
  <si>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</si>
  <si>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</si>
  <si>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</si>
  <si>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</si>
  <si>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</si>
  <si>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</si>
  <si>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</si>
  <si>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</si>
  <si>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部门支出总体情况表</t>
  </si>
  <si>
    <t>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</si>
  <si>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</si>
  <si>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</si>
  <si>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</si>
  <si>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</si>
  <si>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</si>
  <si>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</si>
  <si>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</si>
  <si>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</si>
  <si>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</si>
  <si>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</si>
  <si>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</si>
  <si>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</si>
  <si>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</si>
  <si>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</si>
  <si>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</si>
  <si>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</si>
  <si>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</si>
  <si>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</si>
  <si>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</si>
  <si>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</si>
  <si>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</si>
  <si>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</si>
  <si>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</si>
  <si>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</si>
  <si>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</si>
  <si>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</si>
  <si>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</si>
  <si>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</si>
  <si>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</si>
  <si>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</si>
  <si>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</si>
  <si>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</si>
  <si>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</si>
  <si>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</si>
  <si>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</si>
  <si>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</si>
  <si>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</si>
  <si>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部门一般公共预算本级财力安排支出情况表</t>
  </si>
  <si>
    <r>
      <t>单位名称：</t>
    </r>
    <r>
      <rPr>
        <sz val="10"/>
        <rFont val="Arial"/>
        <charset val="134"/>
      </rPr>
      <t xml:space="preserve"> </t>
    </r>
    <r>
      <rPr>
        <sz val="10"/>
        <rFont val="宋体"/>
        <charset val="134"/>
      </rPr>
      <t>大理市教育局</t>
    </r>
  </si>
  <si>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</si>
  <si>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</si>
  <si>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</si>
  <si>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</si>
  <si>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</si>
  <si>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</si>
  <si>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</si>
  <si>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</si>
  <si>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</si>
  <si>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</si>
  <si>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</si>
  <si>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</si>
  <si>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</si>
  <si>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</si>
  <si>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</si>
  <si>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</si>
  <si>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</si>
  <si>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</si>
  <si>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</si>
  <si>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</si>
  <si>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</si>
  <si>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</si>
  <si>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</si>
  <si>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</si>
  <si>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</si>
  <si>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</si>
  <si>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</si>
  <si>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</si>
  <si>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</si>
  <si>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</si>
  <si>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</si>
  <si>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</si>
  <si>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</si>
  <si>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</si>
  <si>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</si>
  <si>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</si>
  <si>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</si>
  <si>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</si>
  <si>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</si>
  <si>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</si>
  <si>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</si>
  <si>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</si>
  <si>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</si>
  <si>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</si>
  <si>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</si>
  <si>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</si>
  <si>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</si>
  <si>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</si>
  <si>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</si>
  <si>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</si>
  <si>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</si>
  <si>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</si>
  <si>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教育系统</t>
  </si>
  <si>
    <t xml:space="preserve">  教育局机关（行政）</t>
  </si>
  <si>
    <t>205</t>
  </si>
  <si>
    <t xml:space="preserve">    教育支出</t>
  </si>
  <si>
    <t>01</t>
  </si>
  <si>
    <t xml:space="preserve">      教育管理事务</t>
  </si>
  <si>
    <t xml:space="preserve">        行政运行</t>
  </si>
  <si>
    <t xml:space="preserve">  大理一中</t>
  </si>
  <si>
    <t>02</t>
  </si>
  <si>
    <t xml:space="preserve">      普通教育</t>
  </si>
  <si>
    <t>04</t>
  </si>
  <si>
    <t xml:space="preserve">        高中教育</t>
  </si>
  <si>
    <t xml:space="preserve">  大理二中</t>
  </si>
  <si>
    <t xml:space="preserve">  大理三中</t>
  </si>
  <si>
    <t xml:space="preserve">  大理第五中学</t>
  </si>
  <si>
    <t xml:space="preserve">  下关二中</t>
  </si>
  <si>
    <t xml:space="preserve">  下关三中</t>
  </si>
  <si>
    <t xml:space="preserve">  下关四中</t>
  </si>
  <si>
    <t>03</t>
  </si>
  <si>
    <t xml:space="preserve">        初中教育</t>
  </si>
  <si>
    <t xml:space="preserve">  下关五中</t>
  </si>
  <si>
    <t xml:space="preserve">  下关六中</t>
  </si>
  <si>
    <t xml:space="preserve">  市民族中学</t>
  </si>
  <si>
    <t xml:space="preserve">  大理市特殊教育学校</t>
  </si>
  <si>
    <t>07</t>
  </si>
  <si>
    <t xml:space="preserve">      特殊教育</t>
  </si>
  <si>
    <t xml:space="preserve">        特殊学校教育</t>
  </si>
  <si>
    <t xml:space="preserve">  教师进修学校</t>
  </si>
  <si>
    <t>08</t>
  </si>
  <si>
    <t xml:space="preserve">      进修及培训</t>
  </si>
  <si>
    <t xml:space="preserve">        教师进修</t>
  </si>
  <si>
    <t xml:space="preserve">  下关教办</t>
  </si>
  <si>
    <t xml:space="preserve">    下关教办（小学教育）</t>
  </si>
  <si>
    <t xml:space="preserve">      教育支出</t>
  </si>
  <si>
    <t xml:space="preserve">        普通教育</t>
  </si>
  <si>
    <t xml:space="preserve">          小学教育</t>
  </si>
  <si>
    <t xml:space="preserve">    下关教办（学前教育）</t>
  </si>
  <si>
    <t xml:space="preserve">          学前教育</t>
  </si>
  <si>
    <t xml:space="preserve">  大理市中等职业学校</t>
  </si>
  <si>
    <t xml:space="preserve">      职业教育</t>
  </si>
  <si>
    <t xml:space="preserve">        职业高中教育</t>
  </si>
  <si>
    <t xml:space="preserve">  下关镇中心校</t>
  </si>
  <si>
    <t xml:space="preserve">    下关镇中心校（初中）</t>
  </si>
  <si>
    <t xml:space="preserve">          初中教育</t>
  </si>
  <si>
    <t xml:space="preserve">    下关镇中心校（小学）</t>
  </si>
  <si>
    <t xml:space="preserve">  太邑乡中心校</t>
  </si>
  <si>
    <t xml:space="preserve">    太邑乡中心校（小学）</t>
  </si>
  <si>
    <t xml:space="preserve">  海东镇中心校</t>
  </si>
  <si>
    <t xml:space="preserve">    海东镇中心校（小学）</t>
  </si>
  <si>
    <t xml:space="preserve">    海东镇中心校（初中）</t>
  </si>
  <si>
    <t xml:space="preserve">  挖色镇中心校</t>
  </si>
  <si>
    <t xml:space="preserve">    挖色镇中心校（小学）</t>
  </si>
  <si>
    <t xml:space="preserve">    挖色镇中心校（初中）</t>
  </si>
  <si>
    <t xml:space="preserve">  双廊镇中心校</t>
  </si>
  <si>
    <t xml:space="preserve">    双廊镇中心校（小学）</t>
  </si>
  <si>
    <t xml:space="preserve">    双廊镇中心校（初中）</t>
  </si>
  <si>
    <t xml:space="preserve">  上关镇中心校</t>
  </si>
  <si>
    <t xml:space="preserve">    上关镇中心校（小学）</t>
  </si>
  <si>
    <t xml:space="preserve">    上关镇中心校（初中）</t>
  </si>
  <si>
    <t xml:space="preserve">  湾桥镇中心校</t>
  </si>
  <si>
    <t xml:space="preserve">    湾桥镇中心校（小学）</t>
  </si>
  <si>
    <t xml:space="preserve">    湾桥镇中心校（初中）</t>
  </si>
  <si>
    <t xml:space="preserve">  银桥镇中心校</t>
  </si>
  <si>
    <t xml:space="preserve">    银桥中心学校(学前)</t>
  </si>
  <si>
    <t xml:space="preserve">    银桥镇中心校（初中）</t>
  </si>
  <si>
    <t xml:space="preserve">    银桥镇中心校（小学）</t>
  </si>
  <si>
    <t xml:space="preserve">  喜洲镇中心校</t>
  </si>
  <si>
    <t xml:space="preserve">    喜洲镇中心校（小学）</t>
  </si>
  <si>
    <t xml:space="preserve">    喜洲镇中心校（初中）</t>
  </si>
  <si>
    <t xml:space="preserve">  大理新世纪中学</t>
  </si>
  <si>
    <t xml:space="preserve">  教育局机关（事业特殊）</t>
  </si>
  <si>
    <t>99</t>
  </si>
  <si>
    <t xml:space="preserve">        其他普通教育支出</t>
  </si>
  <si>
    <t xml:space="preserve">  教育局机关（事业）</t>
  </si>
  <si>
    <t xml:space="preserve">        其他教育管理事务支出</t>
  </si>
  <si>
    <t xml:space="preserve">        学前教育</t>
  </si>
  <si>
    <t xml:space="preserve">        小学教育</t>
  </si>
  <si>
    <t>09</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</si>
  <si>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</si>
  <si>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</si>
  <si>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</si>
  <si>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</si>
  <si>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</si>
  <si>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05</t>
  </si>
  <si>
    <t xml:space="preserve">        中等职业学校教学设施</t>
  </si>
  <si>
    <t xml:space="preserve">        其他教育费附加安排的支出</t>
  </si>
  <si>
    <t xml:space="preserve">      其他教育支出</t>
  </si>
  <si>
    <t xml:space="preserve">        其他教育支出</t>
  </si>
  <si>
    <t>部门基本支出情况表</t>
  </si>
  <si>
    <r>
      <t>单位名称：</t>
    </r>
    <r>
      <rPr>
        <sz val="10"/>
        <rFont val="Arial"/>
        <charset val="134"/>
      </rPr>
      <t xml:space="preserve"> </t>
    </r>
    <r>
      <rPr>
        <sz val="10"/>
        <rFont val="宋体"/>
        <charset val="134"/>
      </rPr>
      <t>大理市教育局</t>
    </r>
  </si>
  <si>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</si>
  <si>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</si>
  <si>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</si>
  <si>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</si>
  <si>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</si>
  <si>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</si>
  <si>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</si>
  <si>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</si>
  <si>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</si>
  <si>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</si>
  <si>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</si>
  <si>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</si>
  <si>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</si>
  <si>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</si>
  <si>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</si>
  <si>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</si>
  <si>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</si>
  <si>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</si>
  <si>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</si>
  <si>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教育局机关（行政）</t>
  </si>
  <si>
    <t/>
  </si>
  <si>
    <t xml:space="preserve">  工资福利支出</t>
  </si>
  <si>
    <t xml:space="preserve">    基本工资</t>
  </si>
  <si>
    <t xml:space="preserve">    津贴补贴</t>
  </si>
  <si>
    <t xml:space="preserve">    奖金</t>
  </si>
  <si>
    <t xml:space="preserve">    机关事业单位基本养老保险缴费</t>
  </si>
  <si>
    <t xml:space="preserve">    职工基本医疗保险缴费</t>
  </si>
  <si>
    <t xml:space="preserve">    其他社会保障缴费</t>
  </si>
  <si>
    <t xml:space="preserve">      工伤保险</t>
  </si>
  <si>
    <t xml:space="preserve">      生育保险</t>
  </si>
  <si>
    <t xml:space="preserve">      失业保险</t>
  </si>
  <si>
    <t xml:space="preserve">    住房公积金</t>
  </si>
  <si>
    <t>302</t>
  </si>
  <si>
    <t xml:space="preserve">  商品和服务支出</t>
  </si>
  <si>
    <t xml:space="preserve">    办公费</t>
  </si>
  <si>
    <t xml:space="preserve">    邮电费</t>
  </si>
  <si>
    <t xml:space="preserve">    差旅费</t>
  </si>
  <si>
    <t xml:space="preserve">    会议费</t>
  </si>
  <si>
    <t xml:space="preserve">    培训费</t>
  </si>
  <si>
    <t xml:space="preserve">    公务接待费</t>
  </si>
  <si>
    <t xml:space="preserve">    劳务费</t>
  </si>
  <si>
    <t xml:space="preserve">    工会经费</t>
  </si>
  <si>
    <t>29</t>
  </si>
  <si>
    <t xml:space="preserve">    福利费</t>
  </si>
  <si>
    <t>31</t>
  </si>
  <si>
    <t xml:space="preserve">    公务用车运行维护费</t>
  </si>
  <si>
    <t>39</t>
  </si>
  <si>
    <t xml:space="preserve">    其他交通费用</t>
  </si>
  <si>
    <t xml:space="preserve">      公务交通补贴</t>
  </si>
  <si>
    <t>303</t>
  </si>
  <si>
    <t xml:space="preserve">  对个人和家庭的补助</t>
  </si>
  <si>
    <t xml:space="preserve">    退休费</t>
  </si>
  <si>
    <t xml:space="preserve">    其他对个人和家庭的补助</t>
  </si>
  <si>
    <t>大理一中</t>
  </si>
  <si>
    <t>301</t>
  </si>
  <si>
    <t xml:space="preserve">    绩效工资</t>
  </si>
  <si>
    <t xml:space="preserve">    印刷费</t>
  </si>
  <si>
    <t xml:space="preserve">    水费</t>
  </si>
  <si>
    <t>06</t>
  </si>
  <si>
    <t xml:space="preserve">    电费</t>
  </si>
  <si>
    <t xml:space="preserve">    物业管理费</t>
  </si>
  <si>
    <t xml:space="preserve">    维修（护）费</t>
  </si>
  <si>
    <t xml:space="preserve">    离休费</t>
  </si>
  <si>
    <t xml:space="preserve">    生活补助</t>
  </si>
  <si>
    <t xml:space="preserve">    助学金</t>
  </si>
  <si>
    <t>大理二中</t>
  </si>
  <si>
    <t>大理三中</t>
  </si>
  <si>
    <t>大理第五中学</t>
  </si>
  <si>
    <t>下关二中</t>
  </si>
  <si>
    <t>下关三中</t>
  </si>
  <si>
    <t>下关四中</t>
  </si>
  <si>
    <t xml:space="preserve">    其他工资福利支出</t>
  </si>
  <si>
    <t>下关五中</t>
  </si>
  <si>
    <t>下关六中</t>
  </si>
  <si>
    <t>市民族中学</t>
  </si>
  <si>
    <t>大理市特殊教育学校</t>
  </si>
  <si>
    <t>教师进修学校</t>
  </si>
  <si>
    <t>下关教办（小学教育）</t>
  </si>
  <si>
    <t xml:space="preserve">    抚恤金</t>
  </si>
  <si>
    <t>下关教办（学前教育）</t>
  </si>
  <si>
    <t>大理市中等职业学校</t>
  </si>
  <si>
    <t>下关镇中心校（初中）</t>
  </si>
  <si>
    <t>下关镇中心校（小学）</t>
  </si>
  <si>
    <t>太邑乡中心校（小学）</t>
  </si>
  <si>
    <t>海东镇中心校（小学）</t>
  </si>
  <si>
    <t>海东镇中心校（初中）</t>
  </si>
  <si>
    <t>挖色镇中心校（小学）</t>
  </si>
  <si>
    <t>挖色镇中心校（初中）</t>
  </si>
  <si>
    <t>双廊镇中心校（小学）</t>
  </si>
  <si>
    <t xml:space="preserve">    其他商品和服务支出</t>
  </si>
  <si>
    <t>双廊镇中心校（初中）</t>
  </si>
  <si>
    <t>上关镇中心校（小学）</t>
  </si>
  <si>
    <t>上关镇中心校（初中）</t>
  </si>
  <si>
    <t>湾桥镇中心校（小学）</t>
  </si>
  <si>
    <t>湾桥镇中心校（初中）</t>
  </si>
  <si>
    <t>银桥中心学校(学前)</t>
  </si>
  <si>
    <t>银桥镇中心校（初中）</t>
  </si>
  <si>
    <t>银桥镇中心校（小学）</t>
  </si>
  <si>
    <t>喜洲镇中心校（小学）</t>
  </si>
  <si>
    <t>喜洲镇中心校（初中）</t>
  </si>
  <si>
    <t>大理新世纪中学</t>
  </si>
  <si>
    <t>教育局机关（事业特殊）</t>
  </si>
  <si>
    <t>教育局机关（事业）</t>
  </si>
  <si>
    <t>部门政府性基金预算支出情况表</t>
  </si>
  <si>
    <t xml:space="preserve">单位名称：大理市教育局 </t>
  </si>
  <si>
    <t>功能科目</t>
  </si>
  <si>
    <t>政府性基金预算支出</t>
  </si>
  <si>
    <t>科目名称</t>
  </si>
  <si>
    <t>支出总计</t>
  </si>
  <si>
    <t>教育局机关</t>
  </si>
  <si>
    <r>
      <rPr>
        <sz val="11"/>
        <rFont val="宋体"/>
        <charset val="134"/>
      </rPr>
      <t>2</t>
    </r>
    <r>
      <rPr>
        <sz val="11"/>
        <rFont val="宋体"/>
        <charset val="134"/>
      </rPr>
      <t>12</t>
    </r>
  </si>
  <si>
    <t>城乡社区支出</t>
  </si>
  <si>
    <r>
      <rPr>
        <sz val="11"/>
        <rFont val="宋体"/>
        <charset val="134"/>
      </rPr>
      <t>0</t>
    </r>
    <r>
      <rPr>
        <sz val="11"/>
        <rFont val="宋体"/>
        <charset val="134"/>
      </rPr>
      <t>8</t>
    </r>
  </si>
  <si>
    <t>国有土地使用权出让收入及对应专项债务收入安排的支出</t>
  </si>
  <si>
    <r>
      <rPr>
        <sz val="11"/>
        <rFont val="宋体"/>
        <charset val="134"/>
      </rPr>
      <t>9</t>
    </r>
    <r>
      <rPr>
        <sz val="11"/>
        <rFont val="宋体"/>
        <charset val="134"/>
      </rPr>
      <t>9</t>
    </r>
  </si>
  <si>
    <t xml:space="preserve">  其他国有土地使用权出让收入安排的支出</t>
  </si>
  <si>
    <r>
      <rPr>
        <sz val="11"/>
        <rFont val="宋体"/>
        <charset val="134"/>
      </rPr>
      <t>2</t>
    </r>
    <r>
      <rPr>
        <sz val="11"/>
        <rFont val="宋体"/>
        <charset val="134"/>
      </rPr>
      <t>29</t>
    </r>
  </si>
  <si>
    <t>其他支出</t>
  </si>
  <si>
    <r>
      <rPr>
        <sz val="11"/>
        <rFont val="宋体"/>
        <charset val="134"/>
      </rPr>
      <t>6</t>
    </r>
    <r>
      <rPr>
        <sz val="11"/>
        <rFont val="宋体"/>
        <charset val="134"/>
      </rPr>
      <t>0</t>
    </r>
  </si>
  <si>
    <t>彩票公益金及对应专项债务收入安排的支出</t>
  </si>
  <si>
    <r>
      <rPr>
        <sz val="11"/>
        <rFont val="宋体"/>
        <charset val="134"/>
      </rPr>
      <t>0</t>
    </r>
    <r>
      <rPr>
        <sz val="11"/>
        <rFont val="宋体"/>
        <charset val="134"/>
      </rPr>
      <t>2</t>
    </r>
  </si>
  <si>
    <t xml:space="preserve">  用于社会福利的彩票公益金支出</t>
  </si>
  <si>
    <r>
      <rPr>
        <sz val="11"/>
        <rFont val="宋体"/>
        <charset val="134"/>
      </rPr>
      <t>0</t>
    </r>
    <r>
      <rPr>
        <sz val="11"/>
        <rFont val="宋体"/>
        <charset val="134"/>
      </rPr>
      <t>3</t>
    </r>
  </si>
  <si>
    <t xml:space="preserve">  用于体育事业的彩票公益金支出</t>
  </si>
  <si>
    <r>
      <rPr>
        <sz val="11"/>
        <rFont val="宋体"/>
        <charset val="134"/>
      </rPr>
      <t>0</t>
    </r>
    <r>
      <rPr>
        <sz val="11"/>
        <rFont val="宋体"/>
        <charset val="134"/>
      </rPr>
      <t>4</t>
    </r>
  </si>
  <si>
    <t xml:space="preserve">  用于教育事业的彩票公益金支出</t>
  </si>
  <si>
    <t xml:space="preserve">  用于其他社会公益事业的彩票公益金支出</t>
  </si>
  <si>
    <t>下关教办</t>
  </si>
  <si>
    <t>喜洲镇中心校</t>
  </si>
  <si>
    <t>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</si>
  <si>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</si>
  <si>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</si>
  <si>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</si>
  <si>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</si>
  <si>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</si>
  <si>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</si>
  <si>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</si>
  <si>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 xml:space="preserve">01  </t>
  </si>
  <si>
    <t>工资奖金津补贴</t>
  </si>
  <si>
    <t>基本工资</t>
  </si>
  <si>
    <t xml:space="preserve">02  </t>
  </si>
  <si>
    <t>社会保障缴费</t>
  </si>
  <si>
    <t>津贴补贴</t>
  </si>
  <si>
    <t xml:space="preserve">03  </t>
  </si>
  <si>
    <t>住房公积金</t>
  </si>
  <si>
    <t>奖金</t>
  </si>
  <si>
    <t xml:space="preserve">99  </t>
  </si>
  <si>
    <t>其他工资福利支出</t>
  </si>
  <si>
    <t xml:space="preserve">06  </t>
  </si>
  <si>
    <t>伙食补助费</t>
  </si>
  <si>
    <t xml:space="preserve">502 </t>
  </si>
  <si>
    <t>机关商品和服务支出</t>
  </si>
  <si>
    <t xml:space="preserve">07  </t>
  </si>
  <si>
    <t>绩效工资</t>
  </si>
  <si>
    <t>办公经费</t>
  </si>
  <si>
    <t xml:space="preserve">08  </t>
  </si>
  <si>
    <t>机关事业单位基本养老保险缴费</t>
  </si>
  <si>
    <t>会议费</t>
  </si>
  <si>
    <t xml:space="preserve">09  </t>
  </si>
  <si>
    <t>职业年金缴费</t>
  </si>
  <si>
    <t>培训费</t>
  </si>
  <si>
    <t xml:space="preserve">10  </t>
  </si>
  <si>
    <t>职工基本医疗保险缴费</t>
  </si>
  <si>
    <t xml:space="preserve">04  </t>
  </si>
  <si>
    <t>专用材料购置费</t>
  </si>
  <si>
    <t xml:space="preserve">11  </t>
  </si>
  <si>
    <t>公务员医疗补助缴费</t>
  </si>
  <si>
    <t xml:space="preserve">05  </t>
  </si>
  <si>
    <t>委托业务费</t>
  </si>
  <si>
    <t xml:space="preserve">12  </t>
  </si>
  <si>
    <t>其他社会保障缴费</t>
  </si>
  <si>
    <t>公务接待费</t>
  </si>
  <si>
    <t xml:space="preserve">13  </t>
  </si>
  <si>
    <t>因公出国（境）费用</t>
  </si>
  <si>
    <t xml:space="preserve">14  </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</si>
  <si>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</si>
  <si>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</si>
  <si>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</si>
  <si>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</si>
  <si>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</si>
  <si>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</si>
  <si>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</si>
  <si>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</si>
  <si>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</si>
  <si>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</si>
  <si>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</si>
  <si>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</si>
  <si>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</si>
  <si>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</si>
  <si>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</si>
  <si>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</si>
  <si>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</si>
  <si>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</si>
  <si>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</si>
  <si>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</si>
  <si>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</si>
  <si>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</si>
  <si>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</si>
  <si>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</si>
  <si>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</si>
  <si>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</si>
  <si>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</si>
  <si>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</si>
  <si>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</si>
  <si>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</si>
  <si>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</si>
  <si>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</si>
  <si>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</si>
  <si>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</si>
  <si>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</si>
  <si>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</si>
  <si>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</si>
  <si>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</si>
  <si>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</si>
  <si>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</si>
  <si>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劳务费</t>
  </si>
  <si>
    <t xml:space="preserve">506 </t>
  </si>
  <si>
    <t>对事业单位资本性补助</t>
  </si>
  <si>
    <t xml:space="preserve">27  </t>
  </si>
  <si>
    <t>资本性支出（一）</t>
  </si>
  <si>
    <t xml:space="preserve">28  </t>
  </si>
  <si>
    <t>工会经费</t>
  </si>
  <si>
    <t>资本性支出（二）</t>
  </si>
  <si>
    <t xml:space="preserve">29  </t>
  </si>
  <si>
    <t>福利费</t>
  </si>
  <si>
    <t xml:space="preserve">507 </t>
  </si>
  <si>
    <t>对企业补助</t>
  </si>
  <si>
    <t xml:space="preserve">31  </t>
  </si>
  <si>
    <t>费用补贴</t>
  </si>
  <si>
    <t xml:space="preserve">39  </t>
  </si>
  <si>
    <t>其他交通费用</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</si>
  <si>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</si>
  <si>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</si>
  <si>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</si>
  <si>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</si>
  <si>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</si>
  <si>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</si>
  <si>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</si>
  <si>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</si>
  <si>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</si>
  <si>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</si>
  <si>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</si>
  <si>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</si>
  <si>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</si>
  <si>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</si>
  <si>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</si>
  <si>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</si>
  <si>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</si>
  <si>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</si>
  <si>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</si>
  <si>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</si>
  <si>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</si>
  <si>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</si>
  <si>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</si>
  <si>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</si>
  <si>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</si>
  <si>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</si>
  <si>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</si>
  <si>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</si>
  <si>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</si>
  <si>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</si>
  <si>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</si>
  <si>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</si>
  <si>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</si>
  <si>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</si>
  <si>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</si>
  <si>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</si>
  <si>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</si>
  <si>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</si>
  <si>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</si>
  <si>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</si>
  <si>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</si>
  <si>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</si>
  <si>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</si>
  <si>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</si>
  <si>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</si>
  <si>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</si>
  <si>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</si>
  <si>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</si>
  <si>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</si>
  <si>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</si>
  <si>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</si>
  <si>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</si>
  <si>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</si>
  <si>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</si>
  <si>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</si>
  <si>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</si>
  <si>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</si>
  <si>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</si>
  <si>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</si>
  <si>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</si>
  <si>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</si>
  <si>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</si>
  <si>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</si>
  <si>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</si>
  <si>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</si>
  <si>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</si>
  <si>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</si>
  <si>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</si>
  <si>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</si>
  <si>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</si>
  <si>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</si>
  <si>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</si>
  <si>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</si>
  <si>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</si>
  <si>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</si>
  <si>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</si>
  <si>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</si>
  <si>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</si>
  <si>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</si>
  <si>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</si>
  <si>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部门一般公共预算“三公”经费支出情况表</t>
  </si>
  <si>
    <t>部门：大理市教育局</t>
  </si>
  <si>
    <t>项目</t>
  </si>
  <si>
    <t>本年年初预算数</t>
  </si>
  <si>
    <t>上年年初预算数</t>
  </si>
  <si>
    <t>本年预算比上年增减情况</t>
  </si>
  <si>
    <t>增减额</t>
  </si>
  <si>
    <t>增减幅度</t>
  </si>
  <si>
    <t>1.因公出国（境）费</t>
  </si>
  <si>
    <t>2.公务接待费</t>
  </si>
  <si>
    <t>3.公务用车购置及运行费</t>
  </si>
  <si>
    <t>-</t>
  </si>
  <si>
    <t>其中：（1）公务用车购置费</t>
  </si>
  <si>
    <t xml:space="preserve">      （2）公务用车运行费</t>
  </si>
  <si>
    <r>
      <rPr>
        <sz val="12"/>
        <rFont val="宋体"/>
        <charset val="134"/>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在</t>
    </r>
    <r>
      <rPr>
        <sz val="12"/>
        <rFont val="宋体"/>
        <charset val="134"/>
      </rPr>
      <t>2018</t>
    </r>
    <r>
      <rPr>
        <sz val="12"/>
        <rFont val="宋体"/>
        <charset val="134"/>
      </rPr>
      <t>年以前义务教育阶段学校日常公用经费为城乡义务教育学校公用经费，不能开支公务接待等人员经费，所以涉及学校在</t>
    </r>
    <r>
      <rPr>
        <sz val="12"/>
        <rFont val="宋体"/>
        <charset val="134"/>
      </rPr>
      <t>2018</t>
    </r>
    <r>
      <rPr>
        <sz val="12"/>
        <rFont val="宋体"/>
        <charset val="134"/>
      </rPr>
      <t>年没有预算公务接待费，下关教育办公室仅预算了其他经费开支的公务接待费</t>
    </r>
    <r>
      <rPr>
        <sz val="12"/>
        <rFont val="宋体"/>
        <charset val="134"/>
      </rPr>
      <t>0.6</t>
    </r>
    <r>
      <rPr>
        <sz val="12"/>
        <rFont val="宋体"/>
        <charset val="134"/>
      </rPr>
      <t>万元。</t>
    </r>
    <r>
      <rPr>
        <sz val="12"/>
        <rFont val="宋体"/>
        <charset val="134"/>
      </rPr>
      <t>2018</t>
    </r>
    <r>
      <rPr>
        <sz val="12"/>
        <rFont val="宋体"/>
        <charset val="134"/>
      </rPr>
      <t>年根据财政部、教育部《城乡义务教育补助经费管理办法》的相关条款，义务教育公用经费可以在</t>
    </r>
    <r>
      <rPr>
        <sz val="12"/>
        <rFont val="宋体"/>
        <charset val="134"/>
      </rPr>
      <t>5%</t>
    </r>
    <r>
      <rPr>
        <sz val="12"/>
        <rFont val="宋体"/>
        <charset val="134"/>
      </rPr>
      <t>以内开支公务接待费，所以部分学校在下半年开支了公务接待费，下关四中、下关六中和下关教育办公室实际发生公行预算，所以公务务接待费</t>
    </r>
    <r>
      <rPr>
        <sz val="12"/>
        <rFont val="宋体"/>
        <charset val="134"/>
      </rPr>
      <t>3.46</t>
    </r>
    <r>
      <rPr>
        <sz val="12"/>
        <rFont val="宋体"/>
        <charset val="134"/>
      </rPr>
      <t>万元，结合预算的相关要求，并对</t>
    </r>
    <r>
      <rPr>
        <sz val="12"/>
        <rFont val="宋体"/>
        <charset val="134"/>
      </rPr>
      <t>2019</t>
    </r>
    <r>
      <rPr>
        <sz val="12"/>
        <rFont val="宋体"/>
        <charset val="134"/>
      </rPr>
      <t>年全年进接待费预算增加了</t>
    </r>
    <r>
      <rPr>
        <sz val="12"/>
        <rFont val="宋体"/>
        <charset val="134"/>
      </rPr>
      <t>3.98</t>
    </r>
    <r>
      <rPr>
        <sz val="12"/>
        <rFont val="宋体"/>
        <charset val="134"/>
      </rPr>
      <t>万元。</t>
    </r>
  </si>
  <si>
    <t>部门整体支出绩效目标表</t>
  </si>
  <si>
    <t>（2019年度）</t>
  </si>
  <si>
    <t>部门名称</t>
  </si>
  <si>
    <t>大理市教育局</t>
  </si>
  <si>
    <t>部门总体目标</t>
  </si>
  <si>
    <t>部门职责</t>
  </si>
  <si>
    <t>1、贯彻执行党和国家有关教育的法律、法规和方针、政策；受委托起草全市教育工作的地方性法规、规章草案，经审议通过后组织实施。2、研究制订全市教育事业的发展规划、学校布局调整、教育改革和实施素质教育的政策，提出教育事业发展的重点、结构、速度和步骤的意见，指导、协调并检查实施工作。3、统筹管理全市基础教育、职业教育、幼儿教育以及社会力量办学、扫盲等工作；负责对所属学校贯彻执行国家教育方针政策情况进行督导、检查和评估；规划、指导各级各类学校的教育教学改革和科研工作。统筹管理本级预算内教育经费和其他财政性教育经费；参与制订教育经费筹措、教育收费和教育基建投资等方面的政策措施；对各级各类学校的教育经费使用情况进行监督审计。4、负责和指导全市各级各类学校党的建设、领导班子建设和思想政治工作；负责学校校级领导干部管理；规划并指导各级各类学校德育、体育卫生与艺术教育及国防教育工作；做好学校稳定工作。5、管理全市教育人事工作，组织指导全市各级各类学校教师资格证书制度的实施；负责学校的机构编制和劳动人事管理工作；统筹规划、组织全市各级各类学校教师和教育行政管理人员队伍建设和教育人事制度改革；负责中小学（含幼儿园）教师职称评聘的有关工作。6、组织全市高等教育自学考试和其他有关证书考试工作。7、编制地方各类教育事业的年度招生计划，组织实施全市中小学的招生工作。承办市委、市政府交办的其他事项。</t>
  </si>
  <si>
    <t>总体绩效目标（2019-2021年期间）</t>
  </si>
  <si>
    <t>1.推进学前教育增量提质发展。启动实施第三期学前教育三年行动计划，推进满江中心幼儿园、喜洲镇周城中心幼儿园、湾桥镇中心幼儿园、上关镇中心幼儿园、下关五幼新建、下关二幼改扩建等项目建设，确保到2020年全市学前三年毛入园率达90%。2. 促进义务教育城乡一体化发展。全面实施消除大班额计划，加快推进大理市少艺校、下关三小五小迁建，育才三小新建、金星完小改扩建等项目建设，确保到2020年基本消除大班额。3. 实施高中阶段教育普及攻坚计划，确保到2020年基本实现高中阶段教育普及目标，统筹新课程实施和新高考改革，积极推进大理二中与华中师范大学深度合作办学，加强大理新世纪中学与泰国博仁大学的交流合作，服务和融入国家发展战略形成辐射滇西的区域教育发展格局。4. 提升教育信息化软硬件水平。推进学校互联网攻坚行动，力争全市中小学互联网接入率达到100 %以上、出口带宽达到100兆/秒以上。启动中小学教师信息技术应用能力提升工程2.0，深入推进“网络学习空间人人通”建设工程。5. 调整优化中职学校专业设置，创建示范性中等职业学校，重点建设 1-2个与区域重点产业或特色产业相适应的主干专业或专业群，加快培养社会领域紧缺人才。</t>
  </si>
  <si>
    <t>部门年度重点工作任务</t>
  </si>
  <si>
    <t>任务名称</t>
  </si>
  <si>
    <t>主要内容</t>
  </si>
  <si>
    <t>申报金额（万元）</t>
  </si>
  <si>
    <t>总额</t>
  </si>
  <si>
    <t>其他资金</t>
  </si>
  <si>
    <t>基本支出（工资福利支出）</t>
  </si>
  <si>
    <t>保障大理市教育系统各单位在职人员工资福利支出，包含基本工资、津贴补贴、绩效工资、奖金、社会保障缴费、住房公积金等资金支出。</t>
  </si>
  <si>
    <t>基本支出（商品和服务支出）</t>
  </si>
  <si>
    <t>用于大理市教育系统各单位公用经费的开支，含公用经费、车辆公用经费、会议费、工会经费、业务费、福利费、公车改革补贴等支出。</t>
  </si>
  <si>
    <t>基本支出（对个人和家庭的补助支出）</t>
  </si>
  <si>
    <t>用于支付教育系统退休金（统筹外部分）、助学金、生活补助、退休人员公用经费等资金。</t>
  </si>
  <si>
    <t>教育督导工作经费</t>
  </si>
  <si>
    <t>大理市人民政府对本级人民政府有关部门执行教育法律、法规、规章和国家教育方针、政策的督导；对本行政区域内的学校和其他教育机构（学校）教育教学工作的督导。</t>
  </si>
  <si>
    <t>学前教育家庭经济困难儿童资助市级配套资金</t>
  </si>
  <si>
    <t>学前教育家庭经济困难学生资助范围由公办幼儿园扩大到普惠性民办幼儿园儿童，优先安排建档立卡贫困儿童接受资助，资助人数为在园儿童总数的30%，资助标准为300元/生/年，市级配套经费6.4%。</t>
  </si>
  <si>
    <t>市级补助学前教育生均公用经费</t>
  </si>
  <si>
    <t>补助范围：公办幼儿园（含公办小学附设的幼儿班和学前班）
补助标准：400元/生.年
经费主要用于保证幼儿园正常运转，在教学活动和后勤服务等方面开支的费用，主要用于教学业务与管理、教师培训、文体活动、办公、水电、劳务、交通差旅、邮电等费用；仪器设备、图书资料和教玩具的购置；幼儿园房屋及仪器设备的租赁及维护修缮，教育信息化运行维护费用；幼儿体检、投保校方责任险、幼儿园安全及其他各项经常性支出。不得用于财政供养的教职工人员经费、基本建设、偿还债务等支出。</t>
  </si>
  <si>
    <t>农村义务教育学生营养改善计划市级配套资金</t>
  </si>
  <si>
    <t>2019年农村义务教育学生营养改善计划市级配套资金，补助范围省级试点县所有农村义务教育阶段学校学生。生均800元/人.年（其中：省级60%，州级8%，市级32%）用于开展学生营养改善工作。</t>
  </si>
  <si>
    <t>农村义务教育公用经费（各中心学校）</t>
  </si>
  <si>
    <t>对市本级10个乡镇中心学校、教办日常公用经费进行补助。保障教育管理工作的正常开展。</t>
  </si>
  <si>
    <t>农村义务教育寄宿制学校公用经费</t>
  </si>
  <si>
    <t>用于补充寄宿制学校公用经费。生均200元/人.年（中央承担80%，省级承担14%，州级承担1.2%，市级配套4.8%）。</t>
  </si>
  <si>
    <t>城乡义务教育学校公用经费</t>
  </si>
  <si>
    <t>实施范围：义务教育阶段普通小学、普通初中和职业初中学校（含民办学校）；补助标准：小学600元/生.年；初中800元/生.年（其中：中央补助80%、省级补助14%、州级补助1.2%、市级配套4.8%）专项用于城乡义务教育阶段学校公用经费开支。</t>
  </si>
  <si>
    <t>农村不足100人校点补充公用经费</t>
  </si>
  <si>
    <t>补助标准600元/人.年。（各级财政负担比例为：中央资金占80%，省级资金占14%，州级资金占1.2%，市级配套4.8%）根据2018年学年报表，市本级有18所学校在校生不足100人，现有学生1019人，10人以上有17所学校按照100人补给公用经费，应补助685人补助经费411000元，10人以下的教学点有一所按照30人补给公用经费，应补助26人补助经费15600元，共计补助426600元。</t>
  </si>
  <si>
    <t>农村义务教育贫困寄宿生生活补助</t>
  </si>
  <si>
    <t>寄宿生生活补助范围实现城乡义务教育阶段学校寄宿学生和特殊教育学校学生“全覆盖”，补助标准为小学1000元/生.年；初中1250元/生.年；特殊教育1250元/生.年。补助资金中央承担50%，省级承担25%，州级承担5%，市级承担20%。全部用于寄宿制学生的生活补助。</t>
  </si>
  <si>
    <t>普通高中建档立卡家庭经济困难学生免学费补助</t>
  </si>
  <si>
    <t>实施范围：普通高中建档立卡等家庭经济困难学生（含非建档立卡的家庭经济困难残疾学生、农村低保家庭学生、农村特困救助供养学生）。
补助标准：公办普通高中按照学校实际收费标准给予补助。对在政府教育行政管理部门依法批准的民办普通高中就读的符合免学杂费政策条件的学生，按照当时同类型公办普通高中免除学杂费标准给予补助。（分担比例为：中央80%、省级14%，州级1.2%，市级4.8%。），</t>
  </si>
  <si>
    <t>普通高中建档立卡贫困户学生生活费补助</t>
  </si>
  <si>
    <t>普通高中建档立卡贫困户学生生活费补助，补助标准2500元/生.年。（资金配套：省级40%1000元，州级12%300元，市级48%1200元）对普通高中建档立卡贫困户家庭经济困难学生进行专项补助。</t>
  </si>
  <si>
    <t>高中学校补助公用经费</t>
  </si>
  <si>
    <t>实施范围：普通高中生均公用经费拨款，适用于全市公办普通高中学校，根据学校有正式学籍的全日制高中在校学生人数拨付。民办学校按有正式学籍的全日制高中在校学生人数（大理市户口）拨付。
补助标准1200元/人.年（省级15%，州级17%，市级68%）主要用于维持学校日常运转开支。</t>
  </si>
  <si>
    <t>市级补助职业高中教育师均公用经费</t>
  </si>
  <si>
    <t>市级补助职业高中教育师均公用经费，人均500元/人.年用于公办职业高中学校维持日常运转支出。</t>
  </si>
  <si>
    <t>特殊教育学校公用经费</t>
  </si>
  <si>
    <t>特殊教育学校公用经费，用于保障特殊教育学校正常运转及义务教育学校随班就读学生和送教上门学生得到更好的教育和康复。补助标准6000元/人.年，补助范围：特殊教育学校学生、义务教育所有随班就读学生和送教上门学生.（中央承担80%，省级承担14%，州级承担1.2%，市级承担4.8%）。</t>
  </si>
  <si>
    <t>教育费附加安排的支出</t>
  </si>
  <si>
    <t>主要用于中小学校校舍新建、改建、修缮和维护；和改善教学设施和办学条件的支出。</t>
  </si>
  <si>
    <t>企业办离退休教师医疗保险费</t>
  </si>
  <si>
    <t>缴交企业办离退休教师2019年医疗保险费</t>
  </si>
  <si>
    <t>“解五难”生活补助费</t>
  </si>
  <si>
    <t>“解五难”生活补助，用于城市义务教育阶段学校家庭困难学生的补助。每年定额补助300000元。</t>
  </si>
  <si>
    <t>考试考务费（纳入预算的行政性收费）</t>
  </si>
  <si>
    <t>2019年考试考务费，用于保障各级各类考试的正常进行。</t>
  </si>
  <si>
    <t>大理市生源地贷款风险补偿金</t>
  </si>
  <si>
    <t>2019年大理市生源地贷款风险补偿金，用于抵御助学贷款的潜在风险，按文件要求，该项资金上缴省教育厅学生资助中心。</t>
  </si>
  <si>
    <t>职业鉴定</t>
  </si>
  <si>
    <t>本项目立足于中职学生的实际情况，开展中等职业学校在旅游、汽车、计算机专业学生的培训以及职业鉴定，让学生毕业后有更好的职业前景。
同时利用鉴定所自身的优势。承接附近县份的鉴定培训工作、以及农村鉴定工作。</t>
  </si>
  <si>
    <t>世界银行大理职中还款项目</t>
  </si>
  <si>
    <t>根据贷款协议完成2019年的利息还款，偿还利息13万美元，按照7.2元人民币兑换1美元计算，需偿还人民币93.6万元</t>
  </si>
  <si>
    <t>年度绩效目标</t>
  </si>
  <si>
    <t xml:space="preserve">1.讲党性守规矩，提升总揽全局能力。
2.围绕提高教育质量核心，促进学生全面发展。
3.加快项目建设，夯实教育发展基础。
4.深化产教融合，提升职业教育发展水平。
5.加强监督管理，促进民办教育规范发展。
6.办好民生实事，不断提升群众满意度。
7.发展体育事业，不断增强体育服务能力。
8.坚持经验做法，凝聚干事创业强大合力。
</t>
  </si>
  <si>
    <t>部门整体支出绩效指标</t>
  </si>
  <si>
    <t>项目绩效指标</t>
  </si>
  <si>
    <t>指标值</t>
  </si>
  <si>
    <t>说明</t>
  </si>
  <si>
    <t>一级指标</t>
  </si>
  <si>
    <t>二级指标</t>
  </si>
  <si>
    <t>三级指标</t>
  </si>
  <si>
    <t>产出指标</t>
  </si>
  <si>
    <t>产出指标—数量指标</t>
  </si>
  <si>
    <t>各级各类学校补助公用经费资金及补助标准人数</t>
  </si>
  <si>
    <t>元、元/生.年</t>
  </si>
  <si>
    <t>学校前教育生均公用经费、城乡义务教育学校公用经费、农村义务教育寄宿制学校公用经费、农村小学不足100人校点补充公用经费、特殊教育学校公用经费、高中学校补助公用经费、职业高中师均公用经费</t>
  </si>
  <si>
    <t>大理市教育系统项目执行数量</t>
  </si>
  <si>
    <t>32个</t>
  </si>
  <si>
    <t>根据年初预算项目库申报批准的32个项目执行</t>
  </si>
  <si>
    <t>农村义务教育营养改善计划补助资金、人数</t>
  </si>
  <si>
    <t>元、人</t>
  </si>
  <si>
    <t>营养改善计划省级试点县补助</t>
  </si>
  <si>
    <t>普通高中建档立卡学生补助资金、人数</t>
  </si>
  <si>
    <t>普通高中建档立卡家庭经济困难学生免学杂费补助及建档立卡贫困户学生生活费补助</t>
  </si>
  <si>
    <t>基础教育学生资助资金及人数</t>
  </si>
  <si>
    <t>学前教育家庭经济困难儿童资助资金、农村义务教育寄宿生生活补助、”解五难“生活补助</t>
  </si>
  <si>
    <t>教育费附加安排的支出开展项目</t>
  </si>
  <si>
    <t>个</t>
  </si>
  <si>
    <t>全年教育费附加开展的项目</t>
  </si>
  <si>
    <t>产出指标—质量指标</t>
  </si>
  <si>
    <t>所有补助经费是否按标准补助</t>
  </si>
  <si>
    <t>符合标准</t>
  </si>
  <si>
    <t>根据教育事业统计报表和上级文件要求补助</t>
  </si>
  <si>
    <t>是否根据相关政策开支项目经费</t>
  </si>
  <si>
    <t>符合项目政策</t>
  </si>
  <si>
    <t>根据相关经费开支文件要求，依法已规开支经费</t>
  </si>
  <si>
    <t>项目开展率</t>
  </si>
  <si>
    <t>≥98%</t>
  </si>
  <si>
    <t>对照年初预算项目表核查开展情况</t>
  </si>
  <si>
    <t>产出指标—时效指标</t>
  </si>
  <si>
    <t>及时足额将经费拨付相关学校</t>
  </si>
  <si>
    <t>100％</t>
  </si>
  <si>
    <t>根据各项资金到位情况，及时完成资金分配足额拨付资金</t>
  </si>
  <si>
    <t>对学生的各项补助及时足额支付到人</t>
  </si>
  <si>
    <t>学校按要求按标准及时足额发放学生补助资金</t>
  </si>
  <si>
    <t>效益指标</t>
  </si>
  <si>
    <t>效益指标—社会效益指标</t>
  </si>
  <si>
    <t>各级各类学校正常运转，保障日常公用开支</t>
  </si>
  <si>
    <t>公用经费分配拨付到位，学校日常开支正常</t>
  </si>
  <si>
    <t>推进学前教育增量提质发展，启动实施第三期学前教育三年行动计划</t>
  </si>
  <si>
    <t>到2020年全市学前三年毛入园率达90%</t>
  </si>
  <si>
    <t>推进满江中心幼儿园、喜洲镇周城中心幼儿园、湾桥镇中心幼儿园、上关镇中心幼儿园、下关五幼新建、下关二幼改扩建等项目建设。</t>
  </si>
  <si>
    <t>到2020年基本消除大班额</t>
  </si>
  <si>
    <t>合格</t>
  </si>
  <si>
    <t>加快推进大理市少艺校、下关三小五小迁建、育才三小新建、金星完小改扩建等项目建设。</t>
  </si>
  <si>
    <t>效益指标—可持续影响指标</t>
  </si>
  <si>
    <t>促进城乡一体化发展，改善提升办学条件。</t>
  </si>
  <si>
    <t>有效</t>
  </si>
  <si>
    <t>按照年初计划完成教育教学提升计划</t>
  </si>
  <si>
    <t>满意度指标</t>
  </si>
  <si>
    <t>满意度指标—服务对象满意度指标</t>
  </si>
  <si>
    <t>被督导单位和公众对督导工作满意度</t>
  </si>
  <si>
    <t>≥95％</t>
  </si>
  <si>
    <t>被督导单位对督导工作满意程度</t>
  </si>
  <si>
    <t>项目实施学校师生满意度</t>
  </si>
  <si>
    <t>根据项目实施后，学校师生对项目效果的反馈</t>
  </si>
  <si>
    <t>学生家长、社会团体、人民群众对教育项目实施满意度</t>
  </si>
  <si>
    <t>根据项目实施后人民群众对项目效果的反馈</t>
  </si>
  <si>
    <t>项目支出绩效目标表</t>
  </si>
  <si>
    <t>单位名称、项目名称</t>
  </si>
  <si>
    <t>项目目标</t>
  </si>
  <si>
    <t>绩效指标值设定依据及数据来源</t>
  </si>
  <si>
    <t>XX单位</t>
  </si>
  <si>
    <t>（本级项目1）</t>
  </si>
  <si>
    <t>(可插行)</t>
  </si>
  <si>
    <t>（本级项目2）</t>
  </si>
  <si>
    <t>……</t>
  </si>
  <si>
    <t>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</si>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</sst>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numFmts count="8">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m/dd"/>
    <numFmt numFmtId="177" formatCode="#,##0.00_ ;[Red]\-#,##0.00\ "/>
    <numFmt numFmtId="178" formatCode="[$-10804]#,##0.00;\-#,##0.00;\ "/>
    <numFmt numFmtId="179" formatCode="#,##0.00_ "/>
  </numFmts>
  <fonts count="57">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1"/>
      <color indexed="8"/>
      <name val="宋体"/>
      <charset val="134"/>
      <scheme val="minor"/>
    </font>
    <font>
      <sz val="16"/>
      <name val="宋体"/>
      <charset val="134"/>
      <scheme val="minor"/>
    </font>
    <font>
      <sz val="11"/>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0"/>
      <color indexed="8"/>
      <name val="宋体"/>
      <charset val="134"/>
      <scheme val="minor"/>
    </font>
    <font>
      <sz val="12"/>
      <color indexed="8"/>
      <name val="宋体"/>
      <charset val="134"/>
      <scheme val="minor"/>
    </font>
    <font>
      <sz val="12"/>
      <color indexed="8"/>
      <name val="宋体"/>
      <charset val="134"/>
      <scheme val="minor"/>
    </font>
    <font>
      <sz val="12"/>
      <name val="宋体"/>
      <charset val="134"/>
      <scheme val="minor"/>
    </font>
    <font>
      <sz val="12"/>
      <name val="宋体"/>
      <charset val="134"/>
      <scheme val="minor"/>
    </font>
    <font>
      <b/>
      <sz val="11"/>
      <name val="宋体"/>
      <charset val="134"/>
    </font>
    <font>
      <b/>
      <sz val="10"/>
      <color indexed="8"/>
      <name val="宋体"/>
      <charset val="134"/>
    </font>
    <font>
      <sz val="11"/>
      <name val="宋体"/>
      <charset val="134"/>
    </font>
    <font>
      <b/>
      <sz val="11"/>
      <color theme="1"/>
      <name val="宋体"/>
      <charset val="134"/>
      <scheme val="minor"/>
    </font>
    <font>
      <sz val="10"/>
      <name val="宋体"/>
      <charset val="134"/>
    </font>
    <font>
      <b/>
      <sz val="12"/>
      <name val="宋体"/>
      <charset val="134"/>
    </font>
    <font>
      <sz val="12"/>
      <name val="宋体"/>
      <charset val="134"/>
    </font>
    <font>
      <sz val="12"/>
      <name val="宋体"/>
      <charset val="134"/>
    </font>
    <font>
      <b/>
      <sz val="12"/>
      <name val="宋体"/>
      <charset val="134"/>
    </font>
    <font>
      <b/>
      <sz val="11"/>
      <name val="宋体"/>
      <charset val="134"/>
    </font>
    <font>
      <sz val="10"/>
      <name val="Arial"/>
      <charset val="134"/>
    </font>
    <font>
      <b/>
      <sz val="11"/>
      <color indexed="8"/>
      <name val="宋体"/>
      <charset val="134"/>
    </font>
    <font>
      <sz val="11"/>
      <color theme="1"/>
      <name val="宋体"/>
      <charset val="134"/>
    </font>
    <font>
      <sz val="10"/>
      <color theme="1"/>
      <name val="宋体"/>
      <charset val="134"/>
    </font>
    <font>
      <sz val="11"/>
      <color theme="1"/>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theme="1"/>
      <name val="宋体"/>
      <charset val="134"/>
      <scheme val="minor"/>
    </font>
    <font>
      <sz val="10"/>
      <name val="Arial"/>
      <charset val="134"/>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65">
    <xf numFmtId="0" fontId="0" fillId="0" borderId="0"/>
    <xf numFmtId="42" fontId="0" fillId="0" borderId="0" applyFont="0" applyFill="0" applyBorder="0" applyAlignment="0" applyProtection="0">
      <alignment vertical="center"/>
    </xf>
    <xf numFmtId="0" fontId="35" fillId="8" borderId="0" applyNumberFormat="0" applyBorder="0" applyAlignment="0" applyProtection="0">
      <alignment vertical="center"/>
    </xf>
    <xf numFmtId="0" fontId="41" fillId="12" borderId="32" applyNumberFormat="0" applyAlignment="0" applyProtection="0">
      <alignment vertical="center"/>
    </xf>
    <xf numFmtId="44" fontId="0" fillId="0" borderId="0" applyFont="0" applyFill="0" applyBorder="0" applyAlignment="0" applyProtection="0">
      <alignment vertical="center"/>
    </xf>
    <xf numFmtId="0" fontId="27" fillId="0" borderId="0"/>
    <xf numFmtId="41" fontId="0" fillId="0" borderId="0" applyFont="0" applyFill="0" applyBorder="0" applyAlignment="0" applyProtection="0">
      <alignment vertical="center"/>
    </xf>
    <xf numFmtId="0" fontId="35" fillId="4" borderId="0" applyNumberFormat="0" applyBorder="0" applyAlignment="0" applyProtection="0">
      <alignment vertical="center"/>
    </xf>
    <xf numFmtId="0" fontId="39" fillId="9" borderId="0" applyNumberFormat="0" applyBorder="0" applyAlignment="0" applyProtection="0">
      <alignment vertical="center"/>
    </xf>
    <xf numFmtId="43" fontId="0" fillId="0" borderId="0" applyFont="0" applyFill="0" applyBorder="0" applyAlignment="0" applyProtection="0">
      <alignment vertical="center"/>
    </xf>
    <xf numFmtId="0" fontId="36" fillId="6"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1" borderId="31" applyNumberFormat="0" applyFont="0" applyAlignment="0" applyProtection="0">
      <alignment vertical="center"/>
    </xf>
    <xf numFmtId="0" fontId="12" fillId="0" borderId="0"/>
    <xf numFmtId="0" fontId="36" fillId="16" borderId="0" applyNumberFormat="0" applyBorder="0" applyAlignment="0" applyProtection="0">
      <alignment vertical="center"/>
    </xf>
    <xf numFmtId="0" fontId="3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5" fillId="0" borderId="0"/>
    <xf numFmtId="0" fontId="4" fillId="0" borderId="0">
      <alignment vertical="center"/>
    </xf>
    <xf numFmtId="0" fontId="49" fillId="0" borderId="0" applyNumberFormat="0" applyFill="0" applyBorder="0" applyAlignment="0" applyProtection="0">
      <alignment vertical="center"/>
    </xf>
    <xf numFmtId="0" fontId="51" fillId="0" borderId="37" applyNumberFormat="0" applyFill="0" applyAlignment="0" applyProtection="0">
      <alignment vertical="center"/>
    </xf>
    <xf numFmtId="0" fontId="53" fillId="0" borderId="37" applyNumberFormat="0" applyFill="0" applyAlignment="0" applyProtection="0">
      <alignment vertical="center"/>
    </xf>
    <xf numFmtId="0" fontId="36" fillId="22" borderId="0" applyNumberFormat="0" applyBorder="0" applyAlignment="0" applyProtection="0">
      <alignment vertical="center"/>
    </xf>
    <xf numFmtId="0" fontId="37" fillId="0" borderId="33" applyNumberFormat="0" applyFill="0" applyAlignment="0" applyProtection="0">
      <alignment vertical="center"/>
    </xf>
    <xf numFmtId="0" fontId="36" fillId="15" borderId="0" applyNumberFormat="0" applyBorder="0" applyAlignment="0" applyProtection="0">
      <alignment vertical="center"/>
    </xf>
    <xf numFmtId="0" fontId="44" fillId="18" borderId="34" applyNumberFormat="0" applyAlignment="0" applyProtection="0">
      <alignment vertical="center"/>
    </xf>
    <xf numFmtId="0" fontId="46" fillId="18" borderId="32" applyNumberFormat="0" applyAlignment="0" applyProtection="0">
      <alignment vertical="center"/>
    </xf>
    <xf numFmtId="0" fontId="48" fillId="21" borderId="35" applyNumberFormat="0" applyAlignment="0" applyProtection="0">
      <alignment vertical="center"/>
    </xf>
    <xf numFmtId="0" fontId="35" fillId="26" borderId="0" applyNumberFormat="0" applyBorder="0" applyAlignment="0" applyProtection="0">
      <alignment vertical="center"/>
    </xf>
    <xf numFmtId="0" fontId="36" fillId="23" borderId="0" applyNumberFormat="0" applyBorder="0" applyAlignment="0" applyProtection="0">
      <alignment vertical="center"/>
    </xf>
    <xf numFmtId="0" fontId="50" fillId="0" borderId="36" applyNumberFormat="0" applyFill="0" applyAlignment="0" applyProtection="0">
      <alignment vertical="center"/>
    </xf>
    <xf numFmtId="0" fontId="52" fillId="0" borderId="38" applyNumberFormat="0" applyFill="0" applyAlignment="0" applyProtection="0">
      <alignment vertical="center"/>
    </xf>
    <xf numFmtId="0" fontId="42" fillId="13" borderId="0" applyNumberFormat="0" applyBorder="0" applyAlignment="0" applyProtection="0">
      <alignment vertical="center"/>
    </xf>
    <xf numFmtId="0" fontId="5" fillId="0" borderId="0">
      <alignment vertical="center"/>
    </xf>
    <xf numFmtId="0" fontId="40" fillId="10" borderId="0" applyNumberFormat="0" applyBorder="0" applyAlignment="0" applyProtection="0">
      <alignment vertical="center"/>
    </xf>
    <xf numFmtId="0" fontId="35" fillId="7" borderId="0" applyNumberFormat="0" applyBorder="0" applyAlignment="0" applyProtection="0">
      <alignment vertical="center"/>
    </xf>
    <xf numFmtId="0" fontId="36" fillId="17"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5" borderId="0" applyNumberFormat="0" applyBorder="0" applyAlignment="0" applyProtection="0">
      <alignment vertical="center"/>
    </xf>
    <xf numFmtId="0" fontId="35" fillId="31" borderId="0" applyNumberFormat="0" applyBorder="0" applyAlignment="0" applyProtection="0">
      <alignment vertical="center"/>
    </xf>
    <xf numFmtId="0" fontId="36" fillId="28" borderId="0" applyNumberFormat="0" applyBorder="0" applyAlignment="0" applyProtection="0">
      <alignment vertical="center"/>
    </xf>
    <xf numFmtId="0" fontId="5" fillId="0" borderId="0">
      <alignment vertical="center"/>
    </xf>
    <xf numFmtId="0" fontId="36" fillId="33" borderId="0" applyNumberFormat="0" applyBorder="0" applyAlignment="0" applyProtection="0">
      <alignment vertical="center"/>
    </xf>
    <xf numFmtId="0" fontId="35" fillId="24" borderId="0" applyNumberFormat="0" applyBorder="0" applyAlignment="0" applyProtection="0">
      <alignment vertical="center"/>
    </xf>
    <xf numFmtId="0" fontId="35" fillId="30" borderId="0" applyNumberFormat="0" applyBorder="0" applyAlignment="0" applyProtection="0">
      <alignment vertical="center"/>
    </xf>
    <xf numFmtId="0" fontId="28" fillId="0" borderId="0">
      <alignment vertical="center"/>
    </xf>
    <xf numFmtId="0" fontId="36" fillId="27" borderId="0" applyNumberFormat="0" applyBorder="0" applyAlignment="0" applyProtection="0">
      <alignment vertical="center"/>
    </xf>
    <xf numFmtId="0" fontId="31" fillId="0" borderId="0"/>
    <xf numFmtId="0" fontId="35" fillId="3" borderId="0" applyNumberFormat="0" applyBorder="0" applyAlignment="0" applyProtection="0">
      <alignment vertical="center"/>
    </xf>
    <xf numFmtId="0" fontId="36" fillId="5" borderId="0" applyNumberFormat="0" applyBorder="0" applyAlignment="0" applyProtection="0">
      <alignment vertical="center"/>
    </xf>
    <xf numFmtId="0" fontId="36" fillId="32" borderId="0" applyNumberFormat="0" applyBorder="0" applyAlignment="0" applyProtection="0">
      <alignment vertical="center"/>
    </xf>
    <xf numFmtId="0" fontId="4" fillId="0" borderId="0">
      <alignment vertical="center"/>
    </xf>
    <xf numFmtId="0" fontId="35" fillId="29" borderId="0" applyNumberFormat="0" applyBorder="0" applyAlignment="0" applyProtection="0">
      <alignment vertical="center"/>
    </xf>
    <xf numFmtId="0" fontId="36" fillId="14" borderId="0" applyNumberFormat="0" applyBorder="0" applyAlignment="0" applyProtection="0">
      <alignment vertical="center"/>
    </xf>
    <xf numFmtId="0" fontId="28" fillId="0" borderId="0"/>
    <xf numFmtId="0" fontId="31" fillId="0" borderId="0"/>
    <xf numFmtId="0" fontId="27" fillId="0" borderId="0">
      <alignment vertical="center"/>
    </xf>
    <xf numFmtId="0" fontId="5" fillId="0" borderId="0"/>
    <xf numFmtId="0" fontId="4" fillId="0" borderId="0"/>
    <xf numFmtId="0" fontId="1" fillId="0" borderId="0"/>
    <xf numFmtId="0" fontId="54" fillId="0" borderId="0">
      <alignment vertical="center"/>
    </xf>
  </cellStyleXfs>
  <cellXfs count="240">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6" fillId="0" borderId="0" xfId="0" applyFont="1" applyFill="1" applyBorder="1" applyAlignment="1">
      <alignment horizontal="left"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7" fillId="0" borderId="1" xfId="0" applyFont="1" applyFill="1" applyBorder="1" applyAlignment="1">
      <alignment horizontal="center" vertical="center"/>
    </xf>
    <xf numFmtId="0" fontId="5" fillId="0" borderId="6"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8" fillId="0" borderId="0" xfId="0" applyFont="1"/>
    <xf numFmtId="0" fontId="0" fillId="0" borderId="0" xfId="0" applyFont="1"/>
    <xf numFmtId="0" fontId="9" fillId="0" borderId="1" xfId="60" applyFont="1" applyFill="1" applyBorder="1" applyAlignment="1">
      <alignment horizontal="center" vertical="center" wrapText="1"/>
    </xf>
    <xf numFmtId="0" fontId="9" fillId="0" borderId="1" xfId="60" applyFont="1" applyFill="1" applyBorder="1" applyAlignment="1">
      <alignment vertical="center" wrapText="1"/>
    </xf>
    <xf numFmtId="0" fontId="9" fillId="0" borderId="1" xfId="60" applyFont="1" applyFill="1" applyBorder="1" applyAlignment="1">
      <alignment horizontal="left" vertical="center" wrapText="1" indent="1"/>
    </xf>
    <xf numFmtId="0" fontId="9" fillId="0" borderId="2" xfId="60" applyFont="1" applyFill="1" applyBorder="1" applyAlignment="1">
      <alignment horizontal="center" vertical="center" wrapText="1"/>
    </xf>
    <xf numFmtId="0" fontId="9" fillId="0" borderId="3" xfId="60" applyFont="1" applyFill="1" applyBorder="1" applyAlignment="1">
      <alignment horizontal="center" vertical="center" wrapText="1"/>
    </xf>
    <xf numFmtId="0" fontId="1" fillId="0" borderId="1" xfId="0" applyFont="1" applyFill="1" applyBorder="1" applyAlignment="1">
      <alignment vertical="center"/>
    </xf>
    <xf numFmtId="0" fontId="9" fillId="0" borderId="5" xfId="60"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0" xfId="61" applyFont="1" applyAlignment="1"/>
    <xf numFmtId="0" fontId="9" fillId="0" borderId="0" xfId="45" applyFont="1">
      <alignment vertical="center"/>
    </xf>
    <xf numFmtId="0" fontId="5" fillId="0" borderId="0" xfId="61" applyFont="1" applyAlignment="1"/>
    <xf numFmtId="0" fontId="11" fillId="2" borderId="12" xfId="0" applyFont="1" applyFill="1" applyBorder="1" applyAlignment="1">
      <alignment horizontal="center" vertical="center" wrapText="1"/>
    </xf>
    <xf numFmtId="0" fontId="5" fillId="0" borderId="1" xfId="61" applyFont="1" applyBorder="1" applyAlignment="1">
      <alignment horizontal="center" vertical="center"/>
    </xf>
    <xf numFmtId="0" fontId="4" fillId="0" borderId="7" xfId="61" applyFont="1" applyBorder="1" applyAlignment="1">
      <alignment horizontal="left" vertical="center"/>
    </xf>
    <xf numFmtId="0" fontId="5" fillId="0" borderId="13" xfId="61" applyFont="1" applyBorder="1" applyAlignment="1">
      <alignment horizontal="left" vertical="center"/>
    </xf>
    <xf numFmtId="49" fontId="5" fillId="0" borderId="7" xfId="61" applyNumberFormat="1" applyFont="1" applyBorder="1" applyAlignment="1">
      <alignment horizontal="left" vertical="top" wrapText="1"/>
    </xf>
    <xf numFmtId="49" fontId="5" fillId="0" borderId="13" xfId="61" applyNumberFormat="1" applyFont="1" applyBorder="1" applyAlignment="1">
      <alignment horizontal="left" vertical="top" wrapText="1"/>
    </xf>
    <xf numFmtId="0" fontId="5" fillId="0" borderId="1" xfId="61" applyFont="1" applyFill="1" applyBorder="1" applyAlignment="1">
      <alignment horizontal="center" vertical="center" wrapText="1"/>
    </xf>
    <xf numFmtId="0" fontId="5" fillId="0" borderId="2" xfId="61" applyFont="1" applyBorder="1" applyAlignment="1">
      <alignment horizontal="center" vertical="center" wrapText="1"/>
    </xf>
    <xf numFmtId="0" fontId="5" fillId="0" borderId="2" xfId="61" applyFont="1" applyBorder="1" applyAlignment="1">
      <alignment horizontal="center" vertical="center"/>
    </xf>
    <xf numFmtId="0" fontId="5" fillId="0" borderId="3" xfId="61" applyFont="1" applyBorder="1" applyAlignment="1">
      <alignment horizontal="center" vertical="center" wrapText="1"/>
    </xf>
    <xf numFmtId="0" fontId="5" fillId="0" borderId="5" xfId="61" applyFont="1" applyBorder="1" applyAlignment="1">
      <alignment horizontal="center" vertical="center"/>
    </xf>
    <xf numFmtId="49" fontId="12" fillId="0" borderId="1" xfId="0" applyNumberFormat="1" applyFont="1" applyBorder="1" applyAlignment="1">
      <alignment horizontal="left" vertical="top" wrapText="1"/>
    </xf>
    <xf numFmtId="49" fontId="0" fillId="0" borderId="1" xfId="0" applyNumberFormat="1" applyFont="1" applyBorder="1" applyAlignment="1">
      <alignment horizontal="left" vertical="top" wrapText="1"/>
    </xf>
    <xf numFmtId="49" fontId="0" fillId="0" borderId="1" xfId="0" applyNumberFormat="1" applyFont="1" applyBorder="1" applyAlignment="1">
      <alignment horizontal="right" vertical="center" wrapText="1"/>
    </xf>
    <xf numFmtId="0" fontId="0" fillId="0" borderId="1" xfId="0" applyNumberFormat="1" applyFont="1" applyBorder="1" applyAlignment="1">
      <alignment horizontal="right" vertical="center" wrapText="1"/>
    </xf>
    <xf numFmtId="0" fontId="4" fillId="0" borderId="7" xfId="61" applyFont="1" applyBorder="1" applyAlignment="1">
      <alignment horizontal="left" vertical="center" wrapText="1"/>
    </xf>
    <xf numFmtId="0" fontId="5" fillId="0" borderId="7" xfId="61" applyFont="1" applyBorder="1" applyAlignment="1">
      <alignment horizontal="center" vertical="center"/>
    </xf>
    <xf numFmtId="0" fontId="5" fillId="0" borderId="13" xfId="61" applyFont="1" applyBorder="1" applyAlignment="1">
      <alignment horizontal="center" vertical="center"/>
    </xf>
    <xf numFmtId="0" fontId="9" fillId="0" borderId="1" xfId="45" applyFont="1" applyBorder="1" applyAlignment="1">
      <alignment horizontal="center" vertical="center"/>
    </xf>
    <xf numFmtId="0" fontId="9" fillId="0" borderId="14" xfId="45" applyFont="1" applyBorder="1" applyAlignment="1">
      <alignment horizontal="center" vertical="center"/>
    </xf>
    <xf numFmtId="0" fontId="9" fillId="0" borderId="9" xfId="45" applyFont="1" applyBorder="1" applyAlignment="1">
      <alignment horizontal="center" vertical="center"/>
    </xf>
    <xf numFmtId="0" fontId="9" fillId="0" borderId="15" xfId="45" applyFont="1" applyBorder="1" applyAlignment="1">
      <alignment horizontal="center" vertical="center"/>
    </xf>
    <xf numFmtId="0" fontId="9" fillId="0" borderId="12" xfId="45" applyFont="1" applyBorder="1" applyAlignment="1">
      <alignment horizontal="center" vertical="center"/>
    </xf>
    <xf numFmtId="49" fontId="13" fillId="0" borderId="1" xfId="45" applyNumberFormat="1" applyFont="1" applyBorder="1" applyAlignment="1">
      <alignment horizontal="left" vertical="center" wrapText="1"/>
    </xf>
    <xf numFmtId="49" fontId="13" fillId="0" borderId="7" xfId="45" applyNumberFormat="1" applyFont="1" applyBorder="1" applyAlignment="1">
      <alignment horizontal="left" vertical="center"/>
    </xf>
    <xf numFmtId="49" fontId="13" fillId="0" borderId="16" xfId="45" applyNumberFormat="1" applyFont="1" applyBorder="1" applyAlignment="1">
      <alignment horizontal="left" vertical="center"/>
    </xf>
    <xf numFmtId="49" fontId="13" fillId="0" borderId="7" xfId="45" applyNumberFormat="1" applyFont="1" applyBorder="1" applyAlignment="1">
      <alignment horizontal="left" vertical="center" wrapText="1"/>
    </xf>
    <xf numFmtId="49" fontId="13" fillId="0" borderId="13" xfId="45" applyNumberFormat="1" applyFont="1" applyBorder="1" applyAlignment="1">
      <alignment horizontal="left" vertical="center" wrapText="1"/>
    </xf>
    <xf numFmtId="0" fontId="5" fillId="0" borderId="16" xfId="61" applyFont="1" applyBorder="1" applyAlignment="1">
      <alignment horizontal="left" vertical="center"/>
    </xf>
    <xf numFmtId="49" fontId="5" fillId="0" borderId="16" xfId="61" applyNumberFormat="1" applyFont="1" applyBorder="1" applyAlignment="1">
      <alignment horizontal="left" vertical="top" wrapText="1"/>
    </xf>
    <xf numFmtId="0" fontId="5" fillId="0" borderId="16" xfId="61" applyFont="1" applyBorder="1" applyAlignment="1">
      <alignment horizontal="center" vertical="center"/>
    </xf>
    <xf numFmtId="0" fontId="9" fillId="0" borderId="10" xfId="45" applyFont="1" applyBorder="1" applyAlignment="1">
      <alignment horizontal="center" vertical="center"/>
    </xf>
    <xf numFmtId="0" fontId="9" fillId="0" borderId="17" xfId="45" applyFont="1" applyBorder="1" applyAlignment="1">
      <alignment horizontal="center" vertical="center"/>
    </xf>
    <xf numFmtId="49" fontId="13" fillId="0" borderId="16" xfId="45" applyNumberFormat="1" applyFont="1" applyBorder="1" applyAlignment="1">
      <alignment horizontal="left" vertical="center" wrapText="1"/>
    </xf>
    <xf numFmtId="0" fontId="5" fillId="0" borderId="0" xfId="0" applyFont="1" applyFill="1" applyBorder="1" applyAlignment="1">
      <alignment vertical="center"/>
    </xf>
    <xf numFmtId="0" fontId="5" fillId="0" borderId="0" xfId="0" applyFont="1" applyFill="1" applyBorder="1" applyAlignment="1"/>
    <xf numFmtId="0" fontId="14" fillId="0" borderId="0" xfId="0" applyFont="1" applyFill="1" applyBorder="1" applyAlignment="1">
      <alignment vertical="center"/>
    </xf>
    <xf numFmtId="0" fontId="15" fillId="0" borderId="12" xfId="0" applyFont="1" applyFill="1" applyBorder="1" applyAlignment="1">
      <alignment vertical="center"/>
    </xf>
    <xf numFmtId="0" fontId="16" fillId="0" borderId="12" xfId="0" applyFont="1" applyFill="1" applyBorder="1" applyAlignment="1">
      <alignment vertical="center"/>
    </xf>
    <xf numFmtId="0" fontId="16" fillId="0" borderId="12" xfId="0" applyFont="1" applyFill="1" applyBorder="1" applyAlignment="1">
      <alignment horizontal="right" vertical="center"/>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10" fontId="17" fillId="0" borderId="1" xfId="0" applyNumberFormat="1" applyFont="1" applyFill="1" applyBorder="1" applyAlignment="1">
      <alignment vertical="center"/>
    </xf>
    <xf numFmtId="0" fontId="18" fillId="0" borderId="1" xfId="0" applyFont="1" applyFill="1" applyBorder="1" applyAlignment="1">
      <alignment horizontal="center" vertical="center"/>
    </xf>
    <xf numFmtId="10" fontId="18" fillId="0" borderId="1" xfId="0" applyNumberFormat="1" applyFont="1" applyFill="1" applyBorder="1" applyAlignment="1">
      <alignment horizontal="center" vertical="center"/>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0" fillId="0" borderId="0" xfId="0" applyAlignment="1">
      <alignment vertical="center"/>
    </xf>
    <xf numFmtId="0" fontId="8" fillId="0" borderId="0" xfId="0" applyFont="1" applyAlignment="1">
      <alignment horizontal="left" vertical="center"/>
    </xf>
    <xf numFmtId="49" fontId="1" fillId="0" borderId="0" xfId="0" applyNumberFormat="1" applyFont="1" applyFill="1" applyBorder="1" applyAlignment="1">
      <alignment vertical="center"/>
    </xf>
    <xf numFmtId="0" fontId="5" fillId="0" borderId="7" xfId="0" applyNumberFormat="1" applyFont="1" applyFill="1" applyBorder="1" applyAlignment="1" applyProtection="1">
      <alignment horizontal="center" vertical="center"/>
    </xf>
    <xf numFmtId="0" fontId="5" fillId="0" borderId="13"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21" fillId="0" borderId="1" xfId="59" applyNumberFormat="1" applyFont="1" applyFill="1" applyBorder="1" applyAlignment="1">
      <alignment horizontal="center" vertical="center"/>
    </xf>
    <xf numFmtId="49" fontId="7" fillId="0" borderId="1" xfId="59" applyNumberFormat="1" applyFont="1" applyFill="1" applyBorder="1" applyAlignment="1">
      <alignment horizontal="center" vertical="center"/>
    </xf>
    <xf numFmtId="49" fontId="21" fillId="0" borderId="1" xfId="59" applyNumberFormat="1" applyFont="1" applyFill="1" applyBorder="1" applyAlignment="1">
      <alignment vertical="center"/>
    </xf>
    <xf numFmtId="0" fontId="7" fillId="0" borderId="1" xfId="0" applyFont="1" applyFill="1" applyBorder="1" applyAlignment="1">
      <alignment vertical="center"/>
    </xf>
    <xf numFmtId="49" fontId="7" fillId="0" borderId="1" xfId="59" applyNumberFormat="1" applyFont="1" applyFill="1" applyBorder="1" applyAlignment="1">
      <alignment vertical="center"/>
    </xf>
    <xf numFmtId="49" fontId="1" fillId="0" borderId="1" xfId="59" applyNumberFormat="1" applyFont="1" applyFill="1" applyBorder="1" applyAlignment="1">
      <alignment vertical="center"/>
    </xf>
    <xf numFmtId="0" fontId="5" fillId="0" borderId="12" xfId="0" applyNumberFormat="1" applyFont="1" applyFill="1" applyBorder="1" applyAlignment="1" applyProtection="1">
      <alignment horizontal="right" vertical="center"/>
    </xf>
    <xf numFmtId="49" fontId="7" fillId="0" borderId="1" xfId="59" applyNumberFormat="1" applyFont="1" applyFill="1" applyBorder="1" applyAlignment="1">
      <alignment vertical="center" wrapText="1"/>
    </xf>
    <xf numFmtId="49" fontId="7" fillId="0" borderId="1" xfId="0" applyNumberFormat="1" applyFont="1" applyFill="1" applyBorder="1" applyAlignment="1">
      <alignment vertical="center"/>
    </xf>
    <xf numFmtId="0" fontId="22" fillId="0" borderId="1" xfId="0" applyNumberFormat="1" applyFont="1" applyFill="1" applyBorder="1" applyAlignment="1" applyProtection="1">
      <alignment horizontal="center" vertical="center"/>
    </xf>
    <xf numFmtId="49" fontId="21" fillId="0" borderId="1" xfId="0" applyNumberFormat="1" applyFont="1" applyFill="1" applyBorder="1" applyAlignment="1">
      <alignment vertical="center"/>
    </xf>
    <xf numFmtId="49" fontId="7" fillId="0" borderId="1" xfId="0" applyNumberFormat="1" applyFont="1" applyFill="1" applyBorder="1" applyAlignment="1">
      <alignment vertical="center" wrapText="1"/>
    </xf>
    <xf numFmtId="0" fontId="23" fillId="0" borderId="0" xfId="0" applyFont="1" applyFill="1" applyBorder="1" applyAlignment="1">
      <alignment vertical="center"/>
    </xf>
    <xf numFmtId="49" fontId="1" fillId="0" borderId="0" xfId="0" applyNumberFormat="1" applyFont="1" applyFill="1" applyBorder="1" applyAlignment="1"/>
    <xf numFmtId="49" fontId="7" fillId="0" borderId="7" xfId="0" applyNumberFormat="1" applyFont="1" applyFill="1" applyBorder="1" applyAlignment="1">
      <alignment horizontal="center"/>
    </xf>
    <xf numFmtId="49" fontId="7" fillId="0" borderId="13" xfId="0" applyNumberFormat="1" applyFont="1" applyFill="1" applyBorder="1" applyAlignment="1">
      <alignment horizontal="center"/>
    </xf>
    <xf numFmtId="49" fontId="7" fillId="0" borderId="16" xfId="0" applyNumberFormat="1" applyFont="1" applyFill="1" applyBorder="1" applyAlignment="1">
      <alignment horizontal="center"/>
    </xf>
    <xf numFmtId="0" fontId="7" fillId="0" borderId="1" xfId="0" applyFont="1" applyFill="1" applyBorder="1" applyAlignment="1"/>
    <xf numFmtId="49" fontId="23" fillId="0" borderId="7" xfId="0" applyNumberFormat="1" applyFont="1" applyFill="1" applyBorder="1" applyAlignment="1">
      <alignment horizontal="center"/>
    </xf>
    <xf numFmtId="49" fontId="23" fillId="0" borderId="1" xfId="0" applyNumberFormat="1" applyFont="1" applyFill="1" applyBorder="1" applyAlignment="1"/>
    <xf numFmtId="49" fontId="7" fillId="0" borderId="1" xfId="0" applyNumberFormat="1" applyFont="1" applyFill="1" applyBorder="1" applyAlignment="1"/>
    <xf numFmtId="0" fontId="24" fillId="0" borderId="0" xfId="0" applyFont="1"/>
    <xf numFmtId="0" fontId="12" fillId="0" borderId="0" xfId="0" applyFont="1"/>
    <xf numFmtId="0" fontId="1" fillId="0" borderId="0" xfId="5" applyFont="1" applyFill="1" applyAlignment="1">
      <alignment horizontal="center" wrapText="1"/>
    </xf>
    <xf numFmtId="0" fontId="1" fillId="0" borderId="0" xfId="5" applyFont="1" applyFill="1" applyAlignment="1">
      <alignment wrapText="1"/>
    </xf>
    <xf numFmtId="0" fontId="25" fillId="0" borderId="0" xfId="5" applyFont="1" applyFill="1"/>
    <xf numFmtId="0" fontId="1" fillId="0" borderId="0" xfId="5" applyFont="1" applyFill="1"/>
    <xf numFmtId="0" fontId="25" fillId="0" borderId="0" xfId="59" applyFont="1" applyFill="1" applyBorder="1" applyAlignment="1"/>
    <xf numFmtId="0" fontId="26" fillId="0" borderId="14" xfId="5" applyFont="1" applyFill="1" applyBorder="1" applyAlignment="1">
      <alignment horizontal="center" vertical="center" wrapText="1"/>
    </xf>
    <xf numFmtId="0" fontId="26" fillId="0" borderId="10" xfId="5" applyFont="1" applyFill="1" applyBorder="1" applyAlignment="1">
      <alignment horizontal="center" vertical="center" wrapText="1"/>
    </xf>
    <xf numFmtId="0" fontId="26" fillId="0" borderId="15" xfId="5" applyFont="1" applyFill="1" applyBorder="1" applyAlignment="1">
      <alignment horizontal="center" vertical="center" wrapText="1"/>
    </xf>
    <xf numFmtId="0" fontId="26" fillId="0" borderId="17" xfId="5" applyFont="1" applyFill="1" applyBorder="1" applyAlignment="1">
      <alignment horizontal="center" vertical="center" wrapText="1"/>
    </xf>
    <xf numFmtId="0" fontId="26" fillId="0" borderId="18"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6"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26"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27" fillId="0" borderId="1" xfId="5" applyFont="1" applyFill="1" applyBorder="1" applyAlignment="1">
      <alignment horizontal="center" vertical="center" wrapText="1"/>
    </xf>
    <xf numFmtId="0" fontId="27" fillId="0" borderId="7" xfId="5" applyFont="1" applyFill="1" applyBorder="1" applyAlignment="1">
      <alignment horizontal="center" vertical="center" wrapText="1"/>
    </xf>
    <xf numFmtId="0" fontId="28" fillId="0" borderId="1" xfId="5" applyFont="1" applyFill="1" applyBorder="1" applyAlignment="1">
      <alignment horizontal="center" vertical="center" wrapText="1"/>
    </xf>
    <xf numFmtId="0" fontId="29" fillId="0" borderId="7" xfId="5" applyFont="1" applyFill="1" applyBorder="1" applyAlignment="1">
      <alignment horizontal="center" vertical="center" wrapText="1"/>
    </xf>
    <xf numFmtId="0" fontId="29" fillId="0" borderId="13" xfId="5" applyFont="1" applyFill="1" applyBorder="1" applyAlignment="1">
      <alignment horizontal="center" vertical="center" wrapText="1"/>
    </xf>
    <xf numFmtId="0" fontId="29" fillId="0" borderId="16" xfId="5" applyFont="1" applyFill="1" applyBorder="1" applyAlignment="1">
      <alignment horizontal="center" vertical="center" wrapText="1"/>
    </xf>
    <xf numFmtId="0" fontId="29" fillId="0" borderId="1" xfId="5" applyFont="1" applyFill="1" applyBorder="1" applyAlignment="1">
      <alignment horizontal="right" vertical="center" wrapText="1"/>
    </xf>
    <xf numFmtId="0" fontId="29" fillId="0" borderId="7" xfId="5" applyFont="1" applyFill="1" applyBorder="1" applyAlignment="1">
      <alignment horizontal="left" vertical="center" wrapText="1"/>
    </xf>
    <xf numFmtId="0" fontId="29" fillId="0" borderId="13" xfId="5" applyFont="1" applyFill="1" applyBorder="1" applyAlignment="1">
      <alignment horizontal="left" vertical="center" wrapText="1"/>
    </xf>
    <xf numFmtId="0" fontId="29" fillId="0" borderId="16" xfId="5" applyFont="1" applyFill="1" applyBorder="1" applyAlignment="1">
      <alignment horizontal="left" vertical="center" wrapText="1"/>
    </xf>
    <xf numFmtId="0" fontId="30" fillId="0" borderId="1" xfId="5" applyFont="1" applyFill="1" applyBorder="1" applyAlignment="1">
      <alignment horizontal="center" vertical="center"/>
    </xf>
    <xf numFmtId="49" fontId="30" fillId="0" borderId="1" xfId="5" applyNumberFormat="1" applyFont="1" applyFill="1" applyBorder="1" applyAlignment="1">
      <alignment horizontal="center" vertical="center"/>
    </xf>
    <xf numFmtId="0" fontId="30" fillId="0" borderId="7" xfId="5" applyFont="1" applyFill="1" applyBorder="1" applyAlignment="1">
      <alignment vertical="center"/>
    </xf>
    <xf numFmtId="0" fontId="7" fillId="0" borderId="1" xfId="5" applyFont="1" applyFill="1" applyBorder="1" applyAlignment="1">
      <alignment horizontal="center" vertical="center"/>
    </xf>
    <xf numFmtId="49" fontId="7" fillId="0" borderId="1" xfId="5" applyNumberFormat="1" applyFont="1" applyFill="1" applyBorder="1" applyAlignment="1">
      <alignment horizontal="center" vertical="center"/>
    </xf>
    <xf numFmtId="0" fontId="7" fillId="0" borderId="7" xfId="5" applyFont="1" applyFill="1" applyBorder="1" applyAlignment="1">
      <alignment vertical="center"/>
    </xf>
    <xf numFmtId="0" fontId="28" fillId="0" borderId="1" xfId="5" applyFont="1" applyFill="1" applyBorder="1" applyAlignment="1">
      <alignment horizontal="right" vertical="center" wrapText="1"/>
    </xf>
    <xf numFmtId="0" fontId="28" fillId="0" borderId="1" xfId="5" applyFont="1" applyFill="1" applyBorder="1"/>
    <xf numFmtId="0" fontId="27" fillId="0" borderId="1" xfId="5" applyFill="1" applyBorder="1"/>
    <xf numFmtId="0" fontId="30" fillId="0" borderId="7" xfId="5" applyFont="1" applyFill="1" applyBorder="1" applyAlignment="1">
      <alignment horizontal="left" vertical="center"/>
    </xf>
    <xf numFmtId="0" fontId="30" fillId="0" borderId="13" xfId="5" applyFont="1" applyFill="1" applyBorder="1" applyAlignment="1">
      <alignment horizontal="left" vertical="center"/>
    </xf>
    <xf numFmtId="0" fontId="30" fillId="0" borderId="16" xfId="5" applyFont="1" applyFill="1" applyBorder="1" applyAlignment="1">
      <alignment horizontal="left" vertical="center"/>
    </xf>
    <xf numFmtId="49" fontId="23" fillId="0" borderId="1" xfId="5" applyNumberFormat="1" applyFont="1" applyFill="1" applyBorder="1" applyAlignment="1">
      <alignment horizontal="center" vertical="center"/>
    </xf>
    <xf numFmtId="0" fontId="23" fillId="0" borderId="7" xfId="5" applyFont="1" applyFill="1" applyBorder="1" applyAlignment="1">
      <alignment vertical="center"/>
    </xf>
    <xf numFmtId="0" fontId="29" fillId="0" borderId="1" xfId="5" applyFont="1" applyFill="1" applyBorder="1"/>
    <xf numFmtId="0" fontId="7" fillId="0" borderId="14" xfId="0" applyFont="1" applyFill="1" applyBorder="1" applyAlignment="1">
      <alignment horizontal="center" vertical="center"/>
    </xf>
    <xf numFmtId="0" fontId="5" fillId="0" borderId="16" xfId="0" applyNumberFormat="1" applyFont="1" applyFill="1" applyBorder="1" applyAlignment="1" applyProtection="1">
      <alignment horizontal="center" vertical="center" wrapText="1"/>
    </xf>
    <xf numFmtId="0" fontId="7" fillId="0" borderId="15" xfId="0" applyFont="1" applyFill="1" applyBorder="1" applyAlignment="1">
      <alignment horizontal="center" vertical="center"/>
    </xf>
    <xf numFmtId="0" fontId="28" fillId="0" borderId="7" xfId="5" applyFont="1" applyFill="1" applyBorder="1" applyAlignment="1">
      <alignment horizontal="center" vertical="center" wrapText="1"/>
    </xf>
    <xf numFmtId="0" fontId="25" fillId="0" borderId="0" xfId="5" applyFont="1" applyFill="1" applyAlignment="1">
      <alignment horizont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7" xfId="0" applyFont="1" applyFill="1" applyBorder="1" applyAlignment="1">
      <alignment horizontal="center" vertical="center"/>
    </xf>
    <xf numFmtId="49" fontId="23" fillId="0" borderId="1" xfId="58" applyNumberFormat="1" applyFont="1" applyFill="1" applyBorder="1" applyAlignment="1">
      <alignment horizontal="center" vertical="center"/>
    </xf>
    <xf numFmtId="0" fontId="23" fillId="0" borderId="7" xfId="58" applyFont="1" applyFill="1" applyBorder="1" applyAlignment="1">
      <alignment vertical="center"/>
    </xf>
    <xf numFmtId="0" fontId="1" fillId="0" borderId="0" xfId="59" applyFont="1" applyFill="1" applyBorder="1" applyAlignment="1">
      <alignment vertical="center"/>
    </xf>
    <xf numFmtId="0" fontId="31" fillId="0" borderId="0" xfId="59" applyFont="1" applyFill="1" applyBorder="1" applyAlignment="1">
      <alignment vertical="center"/>
    </xf>
    <xf numFmtId="0" fontId="2" fillId="0" borderId="19" xfId="59" applyFont="1" applyFill="1" applyBorder="1" applyAlignment="1" applyProtection="1">
      <alignment horizontal="center" vertical="center" wrapText="1" readingOrder="1"/>
      <protection locked="0"/>
    </xf>
    <xf numFmtId="0" fontId="31" fillId="0" borderId="20" xfId="59" applyFont="1" applyFill="1" applyBorder="1" applyAlignment="1" applyProtection="1">
      <alignment vertical="top" wrapText="1"/>
      <protection locked="0"/>
    </xf>
    <xf numFmtId="0" fontId="31" fillId="0" borderId="21" xfId="59" applyFont="1" applyFill="1" applyBorder="1" applyAlignment="1" applyProtection="1">
      <alignment vertical="top" wrapText="1"/>
      <protection locked="0"/>
    </xf>
    <xf numFmtId="0" fontId="2" fillId="0" borderId="11" xfId="59" applyFont="1" applyFill="1" applyBorder="1" applyAlignment="1" applyProtection="1">
      <alignment horizontal="center" vertical="center" wrapText="1" readingOrder="1"/>
      <protection locked="0"/>
    </xf>
    <xf numFmtId="0" fontId="31" fillId="0" borderId="22" xfId="59" applyFont="1" applyFill="1" applyBorder="1" applyAlignment="1" applyProtection="1">
      <alignment vertical="top" wrapText="1"/>
      <protection locked="0"/>
    </xf>
    <xf numFmtId="0" fontId="31" fillId="0" borderId="23" xfId="59" applyFont="1" applyFill="1" applyBorder="1" applyAlignment="1" applyProtection="1">
      <alignment vertical="top" wrapText="1"/>
      <protection locked="0"/>
    </xf>
    <xf numFmtId="0" fontId="31" fillId="0" borderId="0" xfId="59" applyFont="1" applyFill="1" applyBorder="1" applyAlignment="1"/>
    <xf numFmtId="0" fontId="31" fillId="0" borderId="24" xfId="59" applyFont="1" applyFill="1" applyBorder="1" applyAlignment="1" applyProtection="1">
      <alignment vertical="top" wrapText="1"/>
      <protection locked="0"/>
    </xf>
    <xf numFmtId="0" fontId="2" fillId="0" borderId="4" xfId="59" applyFont="1" applyFill="1" applyBorder="1" applyAlignment="1" applyProtection="1">
      <alignment horizontal="center" vertical="center" wrapText="1" readingOrder="1"/>
      <protection locked="0"/>
    </xf>
    <xf numFmtId="0" fontId="31" fillId="0" borderId="25" xfId="59" applyFont="1" applyFill="1" applyBorder="1" applyAlignment="1" applyProtection="1">
      <alignment vertical="top" wrapText="1"/>
      <protection locked="0"/>
    </xf>
    <xf numFmtId="0" fontId="31" fillId="0" borderId="26" xfId="59" applyFont="1" applyFill="1" applyBorder="1" applyAlignment="1" applyProtection="1">
      <alignment vertical="top" wrapText="1"/>
      <protection locked="0"/>
    </xf>
    <xf numFmtId="0" fontId="31" fillId="0" borderId="27" xfId="59" applyFont="1" applyFill="1" applyBorder="1" applyAlignment="1" applyProtection="1">
      <alignment vertical="top" wrapText="1"/>
      <protection locked="0"/>
    </xf>
    <xf numFmtId="0" fontId="2" fillId="0" borderId="28" xfId="59" applyFont="1" applyFill="1" applyBorder="1" applyAlignment="1" applyProtection="1">
      <alignment horizontal="center" vertical="center" wrapText="1" readingOrder="1"/>
      <protection locked="0"/>
    </xf>
    <xf numFmtId="0" fontId="2" fillId="0" borderId="29" xfId="59" applyFont="1" applyFill="1" applyBorder="1" applyAlignment="1" applyProtection="1">
      <alignment horizontal="center" vertical="center" wrapText="1" readingOrder="1"/>
      <protection locked="0"/>
    </xf>
    <xf numFmtId="0" fontId="2" fillId="0" borderId="6" xfId="59"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5" fillId="0" borderId="28" xfId="0" applyFont="1" applyBorder="1" applyAlignment="1" applyProtection="1">
      <alignment horizontal="center" vertical="center" wrapText="1" readingOrder="1"/>
      <protection locked="0"/>
    </xf>
    <xf numFmtId="0" fontId="5" fillId="0" borderId="22" xfId="0" applyFont="1" applyBorder="1" applyAlignment="1" applyProtection="1">
      <alignment horizontal="center" vertical="center" wrapText="1" readingOrder="1"/>
      <protection locked="0"/>
    </xf>
    <xf numFmtId="0" fontId="5" fillId="0" borderId="29" xfId="0" applyFont="1" applyBorder="1" applyAlignment="1" applyProtection="1">
      <alignment horizontal="center" vertical="center" wrapText="1" readingOrder="1"/>
      <protection locked="0"/>
    </xf>
    <xf numFmtId="178" fontId="5" fillId="0" borderId="19" xfId="0" applyNumberFormat="1" applyFont="1" applyBorder="1" applyAlignment="1" applyProtection="1">
      <alignment horizontal="right" vertical="center" wrapText="1" readingOrder="1"/>
      <protection locked="0"/>
    </xf>
    <xf numFmtId="0" fontId="4" fillId="0" borderId="28" xfId="0" applyFont="1" applyBorder="1" applyAlignment="1" applyProtection="1">
      <alignment horizontal="center" vertical="center" wrapText="1" readingOrder="1"/>
      <protection locked="0"/>
    </xf>
    <xf numFmtId="0" fontId="23" fillId="0" borderId="28" xfId="0" applyFont="1" applyBorder="1" applyAlignment="1" applyProtection="1">
      <alignment horizontal="center" vertical="center" wrapText="1" readingOrder="1"/>
      <protection locked="0"/>
    </xf>
    <xf numFmtId="0" fontId="23" fillId="0" borderId="22" xfId="0" applyFont="1" applyBorder="1" applyAlignment="1" applyProtection="1">
      <alignment horizontal="center" vertical="center" wrapText="1" readingOrder="1"/>
      <protection locked="0"/>
    </xf>
    <xf numFmtId="0" fontId="23" fillId="0" borderId="29" xfId="0" applyFont="1" applyBorder="1" applyAlignment="1" applyProtection="1">
      <alignment horizontal="center" vertical="center" wrapText="1" readingOrder="1"/>
      <protection locked="0"/>
    </xf>
    <xf numFmtId="0" fontId="5" fillId="0" borderId="19" xfId="0" applyFont="1" applyBorder="1" applyAlignment="1" applyProtection="1">
      <alignment vertical="center" wrapText="1" readingOrder="1"/>
      <protection locked="0"/>
    </xf>
    <xf numFmtId="0" fontId="5" fillId="0" borderId="19" xfId="0" applyFont="1" applyBorder="1" applyAlignment="1" applyProtection="1">
      <alignment horizontal="left" vertical="center" wrapText="1" readingOrder="1"/>
      <protection locked="0"/>
    </xf>
    <xf numFmtId="0" fontId="31" fillId="0" borderId="29" xfId="59" applyFont="1" applyFill="1" applyBorder="1" applyAlignment="1" applyProtection="1">
      <alignment vertical="top" wrapText="1"/>
      <protection locked="0"/>
    </xf>
    <xf numFmtId="0" fontId="2" fillId="0" borderId="22" xfId="59" applyFont="1" applyFill="1" applyBorder="1" applyAlignment="1" applyProtection="1">
      <alignment horizontal="center" vertical="center" wrapText="1" readingOrder="1"/>
      <protection locked="0"/>
    </xf>
    <xf numFmtId="0" fontId="2" fillId="0" borderId="21" xfId="59" applyFont="1" applyFill="1" applyBorder="1" applyAlignment="1" applyProtection="1">
      <alignment horizontal="center" vertical="center" wrapText="1" readingOrder="1"/>
      <protection locked="0"/>
    </xf>
    <xf numFmtId="0" fontId="2" fillId="0" borderId="27" xfId="59" applyFont="1" applyFill="1" applyBorder="1" applyAlignment="1" applyProtection="1">
      <alignment horizontal="center" vertical="center" wrapText="1" readingOrder="1"/>
      <protection locked="0"/>
    </xf>
    <xf numFmtId="0" fontId="2" fillId="0" borderId="30" xfId="59" applyFont="1" applyFill="1" applyBorder="1" applyAlignment="1" applyProtection="1">
      <alignment horizontal="center" vertical="center" wrapText="1" readingOrder="1"/>
      <protection locked="0"/>
    </xf>
    <xf numFmtId="0" fontId="2" fillId="0" borderId="25" xfId="59" applyFont="1" applyFill="1" applyBorder="1" applyAlignment="1" applyProtection="1">
      <alignment horizontal="center" vertical="center" wrapText="1" readingOrder="1"/>
      <protection locked="0"/>
    </xf>
    <xf numFmtId="0" fontId="2" fillId="0" borderId="0" xfId="59"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vertical="center"/>
    </xf>
    <xf numFmtId="0" fontId="5" fillId="0" borderId="1" xfId="63" applyNumberFormat="1" applyFont="1" applyFill="1" applyBorder="1" applyAlignment="1" applyProtection="1">
      <alignment horizontal="center" vertical="center"/>
    </xf>
    <xf numFmtId="0" fontId="5" fillId="0" borderId="1" xfId="63"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xf>
    <xf numFmtId="179" fontId="5" fillId="0" borderId="1"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right" vertical="center"/>
    </xf>
    <xf numFmtId="177" fontId="22" fillId="0" borderId="1" xfId="0" applyNumberFormat="1" applyFont="1" applyFill="1" applyBorder="1" applyAlignment="1" applyProtection="1">
      <alignment horizontal="right" vertical="center"/>
    </xf>
    <xf numFmtId="177" fontId="32" fillId="0" borderId="1" xfId="0" applyNumberFormat="1" applyFont="1" applyFill="1" applyBorder="1" applyAlignment="1" applyProtection="1">
      <alignment horizontal="right" vertical="center"/>
    </xf>
    <xf numFmtId="0" fontId="32" fillId="0" borderId="1" xfId="0" applyNumberFormat="1" applyFont="1" applyFill="1" applyBorder="1" applyAlignment="1" applyProtection="1">
      <alignment horizontal="center" vertical="center"/>
    </xf>
    <xf numFmtId="0" fontId="33" fillId="0" borderId="1" xfId="63" applyNumberFormat="1" applyFont="1" applyFill="1" applyBorder="1" applyAlignment="1" applyProtection="1">
      <alignment vertical="center"/>
    </xf>
    <xf numFmtId="0" fontId="5" fillId="0" borderId="1" xfId="63" applyNumberFormat="1" applyFont="1" applyFill="1" applyBorder="1" applyAlignment="1" applyProtection="1">
      <alignment vertical="center"/>
    </xf>
    <xf numFmtId="0" fontId="34" fillId="0" borderId="1" xfId="0" applyNumberFormat="1" applyFont="1" applyFill="1" applyBorder="1" applyAlignment="1" applyProtection="1">
      <alignment vertical="center"/>
    </xf>
    <xf numFmtId="179"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vertical="center"/>
    </xf>
    <xf numFmtId="179"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22" fillId="0" borderId="6" xfId="0" applyNumberFormat="1" applyFont="1" applyFill="1" applyBorder="1" applyAlignment="1" applyProtection="1">
      <alignment horizontal="center" vertical="center"/>
    </xf>
    <xf numFmtId="177" fontId="22" fillId="0" borderId="25" xfId="0" applyNumberFormat="1" applyFont="1" applyFill="1" applyBorder="1" applyAlignment="1" applyProtection="1">
      <alignment horizontal="right" vertical="center"/>
    </xf>
  </cellXfs>
  <cellStyles count="65">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常规 3 3" xfId="49"/>
    <cellStyle name="强调文字颜色 5" xfId="50" builtinId="45"/>
    <cellStyle name="常规 2 2" xfId="51"/>
    <cellStyle name="40% - 强调文字颜色 5" xfId="52" builtinId="47"/>
    <cellStyle name="60% - 强调文字颜色 5" xfId="53" builtinId="48"/>
    <cellStyle name="强调文字颜色 6" xfId="54" builtinId="49"/>
    <cellStyle name="常规 16 2" xfId="55"/>
    <cellStyle name="40% - 强调文字颜色 6" xfId="56" builtinId="51"/>
    <cellStyle name="60% - 强调文字颜色 6" xfId="57" builtinId="52"/>
    <cellStyle name="常规 2 11 2" xfId="58"/>
    <cellStyle name="常规 2" xfId="59"/>
    <cellStyle name="常规 3" xfId="60"/>
    <cellStyle name="常规 4" xfId="61"/>
    <cellStyle name="常规 4 2" xfId="62"/>
    <cellStyle name="常规 5" xfId="63"/>
    <cellStyle name="常规 7" xfId="64"/>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tabSelected="1" zoomScale="85" zoomScaleNormal="85" workbookViewId="0">
      <selection activeCell="B11" sqref="B11"/>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
      <c r="B1" s="2"/>
      <c r="C1" s="2"/>
    </row>
    <row r="2" ht="20.25" spans="1:4">
      <c r="A2" s="3" t="s">
        <v>0</v>
      </c>
      <c r="B2" s="3"/>
      <c r="C2" s="3"/>
      <c r="D2" s="3"/>
    </row>
    <row r="3" ht="19.5" customHeight="1" spans="1:4">
      <c r="A3" s="219" t="s">
        <v>1</v>
      </c>
      <c r="B3" s="220"/>
      <c r="C3" s="220"/>
      <c r="D3" s="26" t="s">
        <v>2</v>
      </c>
    </row>
    <row r="4" ht="21" customHeight="1" spans="1:4">
      <c r="A4" s="221" t="s">
        <v>3</v>
      </c>
      <c r="B4" s="221"/>
      <c r="C4" s="221" t="s">
        <v>4</v>
      </c>
      <c r="D4" s="221"/>
    </row>
    <row r="5" ht="21" customHeight="1" spans="1:4">
      <c r="A5" s="221" t="s">
        <v>5</v>
      </c>
      <c r="B5" s="221" t="s">
        <v>6</v>
      </c>
      <c r="C5" s="221" t="s">
        <v>7</v>
      </c>
      <c r="D5" s="221" t="s">
        <v>6</v>
      </c>
    </row>
    <row r="6" ht="21" customHeight="1" spans="1:4">
      <c r="A6" s="221"/>
      <c r="B6" s="221"/>
      <c r="C6" s="221"/>
      <c r="D6" s="221"/>
    </row>
    <row r="7" ht="21" customHeight="1" spans="1:4">
      <c r="A7" s="232" t="s">
        <v>8</v>
      </c>
      <c r="B7" s="233">
        <v>84262.72</v>
      </c>
      <c r="C7" s="234" t="s">
        <v>9</v>
      </c>
      <c r="D7" s="233"/>
    </row>
    <row r="8" ht="21" customHeight="1" spans="1:4">
      <c r="A8" s="235" t="s">
        <v>10</v>
      </c>
      <c r="B8" s="233"/>
      <c r="C8" s="234" t="s">
        <v>11</v>
      </c>
      <c r="D8" s="233"/>
    </row>
    <row r="9" ht="21" customHeight="1" spans="1:4">
      <c r="A9" s="235" t="s">
        <v>12</v>
      </c>
      <c r="B9" s="233"/>
      <c r="C9" s="234" t="s">
        <v>13</v>
      </c>
      <c r="D9" s="233"/>
    </row>
    <row r="10" ht="21" customHeight="1" spans="1:4">
      <c r="A10" s="235" t="s">
        <v>14</v>
      </c>
      <c r="B10" s="233"/>
      <c r="C10" s="234" t="s">
        <v>15</v>
      </c>
      <c r="D10" s="233"/>
    </row>
    <row r="11" ht="21" customHeight="1" spans="1:4">
      <c r="A11" s="235" t="s">
        <v>16</v>
      </c>
      <c r="B11" s="233"/>
      <c r="C11" s="234" t="s">
        <v>17</v>
      </c>
      <c r="D11" s="233">
        <v>95542.45</v>
      </c>
    </row>
    <row r="12" ht="21" customHeight="1" spans="1:4">
      <c r="A12" s="235" t="s">
        <v>18</v>
      </c>
      <c r="B12" s="233"/>
      <c r="C12" s="234" t="s">
        <v>19</v>
      </c>
      <c r="D12" s="233"/>
    </row>
    <row r="13" ht="21" customHeight="1" spans="1:4">
      <c r="A13" s="235" t="s">
        <v>20</v>
      </c>
      <c r="B13" s="233">
        <v>11279.73</v>
      </c>
      <c r="C13" s="234" t="s">
        <v>21</v>
      </c>
      <c r="D13" s="233"/>
    </row>
    <row r="14" ht="21" customHeight="1" spans="1:4">
      <c r="A14" s="19"/>
      <c r="B14" s="233"/>
      <c r="C14" s="234" t="s">
        <v>22</v>
      </c>
      <c r="D14" s="233"/>
    </row>
    <row r="15" ht="21" customHeight="1" spans="1:4">
      <c r="A15" s="19"/>
      <c r="B15" s="233"/>
      <c r="C15" s="234" t="s">
        <v>23</v>
      </c>
      <c r="D15" s="233"/>
    </row>
    <row r="16" ht="21" customHeight="1" spans="1:4">
      <c r="A16" s="19"/>
      <c r="B16" s="233"/>
      <c r="C16" s="234" t="s">
        <v>24</v>
      </c>
      <c r="D16" s="233"/>
    </row>
    <row r="17" ht="21" customHeight="1" spans="1:4">
      <c r="A17" s="19"/>
      <c r="B17" s="236"/>
      <c r="C17" s="234" t="s">
        <v>25</v>
      </c>
      <c r="D17" s="233"/>
    </row>
    <row r="18" ht="21" customHeight="1" spans="1:4">
      <c r="A18" s="19"/>
      <c r="B18" s="237"/>
      <c r="C18" s="234" t="s">
        <v>26</v>
      </c>
      <c r="D18" s="233"/>
    </row>
    <row r="19" ht="21" customHeight="1" spans="1:4">
      <c r="A19" s="19"/>
      <c r="B19" s="237"/>
      <c r="C19" s="234" t="s">
        <v>27</v>
      </c>
      <c r="D19" s="233"/>
    </row>
    <row r="20" ht="21" customHeight="1" spans="1:4">
      <c r="A20" s="19"/>
      <c r="B20" s="237"/>
      <c r="C20" s="235" t="s">
        <v>28</v>
      </c>
      <c r="D20" s="233"/>
    </row>
    <row r="21" ht="21" customHeight="1" spans="1:4">
      <c r="A21" s="39"/>
      <c r="B21" s="237"/>
      <c r="C21" s="235" t="s">
        <v>29</v>
      </c>
      <c r="D21" s="233"/>
    </row>
    <row r="22" ht="21" customHeight="1" spans="1:4">
      <c r="A22" s="234"/>
      <c r="B22" s="237"/>
      <c r="C22" s="235" t="s">
        <v>30</v>
      </c>
      <c r="D22" s="233"/>
    </row>
    <row r="23" ht="21" customHeight="1" spans="1:4">
      <c r="A23" s="234"/>
      <c r="B23" s="237"/>
      <c r="C23" s="235" t="s">
        <v>31</v>
      </c>
      <c r="D23" s="233"/>
    </row>
    <row r="24" ht="21" customHeight="1" spans="1:4">
      <c r="A24" s="234"/>
      <c r="B24" s="237"/>
      <c r="C24" s="235" t="s">
        <v>32</v>
      </c>
      <c r="D24" s="233"/>
    </row>
    <row r="25" ht="21" customHeight="1" spans="1:4">
      <c r="A25" s="234"/>
      <c r="B25" s="237"/>
      <c r="C25" s="235" t="s">
        <v>33</v>
      </c>
      <c r="D25" s="233"/>
    </row>
    <row r="26" ht="21" customHeight="1" spans="1:4">
      <c r="A26" s="234"/>
      <c r="B26" s="237"/>
      <c r="C26" s="235" t="s">
        <v>34</v>
      </c>
      <c r="D26" s="233"/>
    </row>
    <row r="27" ht="21" customHeight="1" spans="1:4">
      <c r="A27" s="234"/>
      <c r="B27" s="237"/>
      <c r="C27" s="235" t="s">
        <v>35</v>
      </c>
      <c r="D27" s="233"/>
    </row>
    <row r="28" ht="21" customHeight="1" spans="1:4">
      <c r="A28" s="234"/>
      <c r="B28" s="237"/>
      <c r="C28" s="235" t="s">
        <v>36</v>
      </c>
      <c r="D28" s="233"/>
    </row>
    <row r="29" ht="21" customHeight="1" spans="1:4">
      <c r="A29" s="234"/>
      <c r="B29" s="237"/>
      <c r="C29" s="235" t="s">
        <v>37</v>
      </c>
      <c r="D29" s="233"/>
    </row>
    <row r="30" ht="21" customHeight="1" spans="1:4">
      <c r="A30" s="238" t="s">
        <v>38</v>
      </c>
      <c r="B30" s="239">
        <f>SUM(B7:B13)</f>
        <v>95542.45</v>
      </c>
      <c r="C30" s="113" t="s">
        <v>39</v>
      </c>
      <c r="D30" s="227">
        <v>95542.45</v>
      </c>
    </row>
    <row r="31" ht="29.25" customHeight="1" spans="1:2">
      <c r="A31" s="21"/>
      <c r="B31" s="21"/>
    </row>
  </sheetData>
  <mergeCells count="8">
    <mergeCell ref="A2:D2"/>
    <mergeCell ref="A4:B4"/>
    <mergeCell ref="C4:D4"/>
    <mergeCell ref="A31:B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87"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autoPageBreaks="0"/>
  </sheetPr>
  <dimension ref="A1:I53"/>
  <sheetViews>
    <sheetView showZeros="0" zoomScale="85" zoomScaleNormal="85" topLeftCell="A5" workbookViewId="0">
      <selection activeCell="N4" sqref="N4"/>
    </sheetView>
  </sheetViews>
  <sheetFormatPr defaultColWidth="9" defaultRowHeight="13.5"/>
  <cols>
    <col min="1" max="1" width="19.5" style="44" customWidth="1"/>
    <col min="2" max="2" width="26.875" style="44" customWidth="1"/>
    <col min="3" max="6" width="12.625" style="44" customWidth="1"/>
    <col min="7" max="7" width="14.25" style="44" customWidth="1"/>
    <col min="8" max="8" width="12.625" style="44" customWidth="1"/>
    <col min="9" max="9" width="15.875" style="44" customWidth="1"/>
    <col min="10" max="256" width="9" style="44"/>
    <col min="257" max="257" width="19.5" style="44" customWidth="1"/>
    <col min="258" max="258" width="26.875" style="44" customWidth="1"/>
    <col min="259" max="262" width="12.625" style="44" customWidth="1"/>
    <col min="263" max="263" width="14.25" style="44" customWidth="1"/>
    <col min="264" max="264" width="12.625" style="44" customWidth="1"/>
    <col min="265" max="265" width="15.875" style="44" customWidth="1"/>
    <col min="266" max="512" width="9" style="44"/>
    <col min="513" max="513" width="19.5" style="44" customWidth="1"/>
    <col min="514" max="514" width="26.875" style="44" customWidth="1"/>
    <col min="515" max="518" width="12.625" style="44" customWidth="1"/>
    <col min="519" max="519" width="14.25" style="44" customWidth="1"/>
    <col min="520" max="520" width="12.625" style="44" customWidth="1"/>
    <col min="521" max="521" width="15.875" style="44" customWidth="1"/>
    <col min="522" max="768" width="9" style="44"/>
    <col min="769" max="769" width="19.5" style="44" customWidth="1"/>
    <col min="770" max="770" width="26.875" style="44" customWidth="1"/>
    <col min="771" max="774" width="12.625" style="44" customWidth="1"/>
    <col min="775" max="775" width="14.25" style="44" customWidth="1"/>
    <col min="776" max="776" width="12.625" style="44" customWidth="1"/>
    <col min="777" max="777" width="15.875" style="44" customWidth="1"/>
    <col min="778" max="1024" width="9" style="44"/>
    <col min="1025" max="1025" width="19.5" style="44" customWidth="1"/>
    <col min="1026" max="1026" width="26.875" style="44" customWidth="1"/>
    <col min="1027" max="1030" width="12.625" style="44" customWidth="1"/>
    <col min="1031" max="1031" width="14.25" style="44" customWidth="1"/>
    <col min="1032" max="1032" width="12.625" style="44" customWidth="1"/>
    <col min="1033" max="1033" width="15.875" style="44" customWidth="1"/>
    <col min="1034" max="1280" width="9" style="44"/>
    <col min="1281" max="1281" width="19.5" style="44" customWidth="1"/>
    <col min="1282" max="1282" width="26.875" style="44" customWidth="1"/>
    <col min="1283" max="1286" width="12.625" style="44" customWidth="1"/>
    <col min="1287" max="1287" width="14.25" style="44" customWidth="1"/>
    <col min="1288" max="1288" width="12.625" style="44" customWidth="1"/>
    <col min="1289" max="1289" width="15.875" style="44" customWidth="1"/>
    <col min="1290" max="1536" width="9" style="44"/>
    <col min="1537" max="1537" width="19.5" style="44" customWidth="1"/>
    <col min="1538" max="1538" width="26.875" style="44" customWidth="1"/>
    <col min="1539" max="1542" width="12.625" style="44" customWidth="1"/>
    <col min="1543" max="1543" width="14.25" style="44" customWidth="1"/>
    <col min="1544" max="1544" width="12.625" style="44" customWidth="1"/>
    <col min="1545" max="1545" width="15.875" style="44" customWidth="1"/>
    <col min="1546" max="1792" width="9" style="44"/>
    <col min="1793" max="1793" width="19.5" style="44" customWidth="1"/>
    <col min="1794" max="1794" width="26.875" style="44" customWidth="1"/>
    <col min="1795" max="1798" width="12.625" style="44" customWidth="1"/>
    <col min="1799" max="1799" width="14.25" style="44" customWidth="1"/>
    <col min="1800" max="1800" width="12.625" style="44" customWidth="1"/>
    <col min="1801" max="1801" width="15.875" style="44" customWidth="1"/>
    <col min="1802" max="2048" width="9" style="44"/>
    <col min="2049" max="2049" width="19.5" style="44" customWidth="1"/>
    <col min="2050" max="2050" width="26.875" style="44" customWidth="1"/>
    <col min="2051" max="2054" width="12.625" style="44" customWidth="1"/>
    <col min="2055" max="2055" width="14.25" style="44" customWidth="1"/>
    <col min="2056" max="2056" width="12.625" style="44" customWidth="1"/>
    <col min="2057" max="2057" width="15.875" style="44" customWidth="1"/>
    <col min="2058" max="2304" width="9" style="44"/>
    <col min="2305" max="2305" width="19.5" style="44" customWidth="1"/>
    <col min="2306" max="2306" width="26.875" style="44" customWidth="1"/>
    <col min="2307" max="2310" width="12.625" style="44" customWidth="1"/>
    <col min="2311" max="2311" width="14.25" style="44" customWidth="1"/>
    <col min="2312" max="2312" width="12.625" style="44" customWidth="1"/>
    <col min="2313" max="2313" width="15.875" style="44" customWidth="1"/>
    <col min="2314" max="2560" width="9" style="44"/>
    <col min="2561" max="2561" width="19.5" style="44" customWidth="1"/>
    <col min="2562" max="2562" width="26.875" style="44" customWidth="1"/>
    <col min="2563" max="2566" width="12.625" style="44" customWidth="1"/>
    <col min="2567" max="2567" width="14.25" style="44" customWidth="1"/>
    <col min="2568" max="2568" width="12.625" style="44" customWidth="1"/>
    <col min="2569" max="2569" width="15.875" style="44" customWidth="1"/>
    <col min="2570" max="2816" width="9" style="44"/>
    <col min="2817" max="2817" width="19.5" style="44" customWidth="1"/>
    <col min="2818" max="2818" width="26.875" style="44" customWidth="1"/>
    <col min="2819" max="2822" width="12.625" style="44" customWidth="1"/>
    <col min="2823" max="2823" width="14.25" style="44" customWidth="1"/>
    <col min="2824" max="2824" width="12.625" style="44" customWidth="1"/>
    <col min="2825" max="2825" width="15.875" style="44" customWidth="1"/>
    <col min="2826" max="3072" width="9" style="44"/>
    <col min="3073" max="3073" width="19.5" style="44" customWidth="1"/>
    <col min="3074" max="3074" width="26.875" style="44" customWidth="1"/>
    <col min="3075" max="3078" width="12.625" style="44" customWidth="1"/>
    <col min="3079" max="3079" width="14.25" style="44" customWidth="1"/>
    <col min="3080" max="3080" width="12.625" style="44" customWidth="1"/>
    <col min="3081" max="3081" width="15.875" style="44" customWidth="1"/>
    <col min="3082" max="3328" width="9" style="44"/>
    <col min="3329" max="3329" width="19.5" style="44" customWidth="1"/>
    <col min="3330" max="3330" width="26.875" style="44" customWidth="1"/>
    <col min="3331" max="3334" width="12.625" style="44" customWidth="1"/>
    <col min="3335" max="3335" width="14.25" style="44" customWidth="1"/>
    <col min="3336" max="3336" width="12.625" style="44" customWidth="1"/>
    <col min="3337" max="3337" width="15.875" style="44" customWidth="1"/>
    <col min="3338" max="3584" width="9" style="44"/>
    <col min="3585" max="3585" width="19.5" style="44" customWidth="1"/>
    <col min="3586" max="3586" width="26.875" style="44" customWidth="1"/>
    <col min="3587" max="3590" width="12.625" style="44" customWidth="1"/>
    <col min="3591" max="3591" width="14.25" style="44" customWidth="1"/>
    <col min="3592" max="3592" width="12.625" style="44" customWidth="1"/>
    <col min="3593" max="3593" width="15.875" style="44" customWidth="1"/>
    <col min="3594" max="3840" width="9" style="44"/>
    <col min="3841" max="3841" width="19.5" style="44" customWidth="1"/>
    <col min="3842" max="3842" width="26.875" style="44" customWidth="1"/>
    <col min="3843" max="3846" width="12.625" style="44" customWidth="1"/>
    <col min="3847" max="3847" width="14.25" style="44" customWidth="1"/>
    <col min="3848" max="3848" width="12.625" style="44" customWidth="1"/>
    <col min="3849" max="3849" width="15.875" style="44" customWidth="1"/>
    <col min="3850" max="4096" width="9" style="44"/>
    <col min="4097" max="4097" width="19.5" style="44" customWidth="1"/>
    <col min="4098" max="4098" width="26.875" style="44" customWidth="1"/>
    <col min="4099" max="4102" width="12.625" style="44" customWidth="1"/>
    <col min="4103" max="4103" width="14.25" style="44" customWidth="1"/>
    <col min="4104" max="4104" width="12.625" style="44" customWidth="1"/>
    <col min="4105" max="4105" width="15.875" style="44" customWidth="1"/>
    <col min="4106" max="4352" width="9" style="44"/>
    <col min="4353" max="4353" width="19.5" style="44" customWidth="1"/>
    <col min="4354" max="4354" width="26.875" style="44" customWidth="1"/>
    <col min="4355" max="4358" width="12.625" style="44" customWidth="1"/>
    <col min="4359" max="4359" width="14.25" style="44" customWidth="1"/>
    <col min="4360" max="4360" width="12.625" style="44" customWidth="1"/>
    <col min="4361" max="4361" width="15.875" style="44" customWidth="1"/>
    <col min="4362" max="4608" width="9" style="44"/>
    <col min="4609" max="4609" width="19.5" style="44" customWidth="1"/>
    <col min="4610" max="4610" width="26.875" style="44" customWidth="1"/>
    <col min="4611" max="4614" width="12.625" style="44" customWidth="1"/>
    <col min="4615" max="4615" width="14.25" style="44" customWidth="1"/>
    <col min="4616" max="4616" width="12.625" style="44" customWidth="1"/>
    <col min="4617" max="4617" width="15.875" style="44" customWidth="1"/>
    <col min="4618" max="4864" width="9" style="44"/>
    <col min="4865" max="4865" width="19.5" style="44" customWidth="1"/>
    <col min="4866" max="4866" width="26.875" style="44" customWidth="1"/>
    <col min="4867" max="4870" width="12.625" style="44" customWidth="1"/>
    <col min="4871" max="4871" width="14.25" style="44" customWidth="1"/>
    <col min="4872" max="4872" width="12.625" style="44" customWidth="1"/>
    <col min="4873" max="4873" width="15.875" style="44" customWidth="1"/>
    <col min="4874" max="5120" width="9" style="44"/>
    <col min="5121" max="5121" width="19.5" style="44" customWidth="1"/>
    <col min="5122" max="5122" width="26.875" style="44" customWidth="1"/>
    <col min="5123" max="5126" width="12.625" style="44" customWidth="1"/>
    <col min="5127" max="5127" width="14.25" style="44" customWidth="1"/>
    <col min="5128" max="5128" width="12.625" style="44" customWidth="1"/>
    <col min="5129" max="5129" width="15.875" style="44" customWidth="1"/>
    <col min="5130" max="5376" width="9" style="44"/>
    <col min="5377" max="5377" width="19.5" style="44" customWidth="1"/>
    <col min="5378" max="5378" width="26.875" style="44" customWidth="1"/>
    <col min="5379" max="5382" width="12.625" style="44" customWidth="1"/>
    <col min="5383" max="5383" width="14.25" style="44" customWidth="1"/>
    <col min="5384" max="5384" width="12.625" style="44" customWidth="1"/>
    <col min="5385" max="5385" width="15.875" style="44" customWidth="1"/>
    <col min="5386" max="5632" width="9" style="44"/>
    <col min="5633" max="5633" width="19.5" style="44" customWidth="1"/>
    <col min="5634" max="5634" width="26.875" style="44" customWidth="1"/>
    <col min="5635" max="5638" width="12.625" style="44" customWidth="1"/>
    <col min="5639" max="5639" width="14.25" style="44" customWidth="1"/>
    <col min="5640" max="5640" width="12.625" style="44" customWidth="1"/>
    <col min="5641" max="5641" width="15.875" style="44" customWidth="1"/>
    <col min="5642" max="5888" width="9" style="44"/>
    <col min="5889" max="5889" width="19.5" style="44" customWidth="1"/>
    <col min="5890" max="5890" width="26.875" style="44" customWidth="1"/>
    <col min="5891" max="5894" width="12.625" style="44" customWidth="1"/>
    <col min="5895" max="5895" width="14.25" style="44" customWidth="1"/>
    <col min="5896" max="5896" width="12.625" style="44" customWidth="1"/>
    <col min="5897" max="5897" width="15.875" style="44" customWidth="1"/>
    <col min="5898" max="6144" width="9" style="44"/>
    <col min="6145" max="6145" width="19.5" style="44" customWidth="1"/>
    <col min="6146" max="6146" width="26.875" style="44" customWidth="1"/>
    <col min="6147" max="6150" width="12.625" style="44" customWidth="1"/>
    <col min="6151" max="6151" width="14.25" style="44" customWidth="1"/>
    <col min="6152" max="6152" width="12.625" style="44" customWidth="1"/>
    <col min="6153" max="6153" width="15.875" style="44" customWidth="1"/>
    <col min="6154" max="6400" width="9" style="44"/>
    <col min="6401" max="6401" width="19.5" style="44" customWidth="1"/>
    <col min="6402" max="6402" width="26.875" style="44" customWidth="1"/>
    <col min="6403" max="6406" width="12.625" style="44" customWidth="1"/>
    <col min="6407" max="6407" width="14.25" style="44" customWidth="1"/>
    <col min="6408" max="6408" width="12.625" style="44" customWidth="1"/>
    <col min="6409" max="6409" width="15.875" style="44" customWidth="1"/>
    <col min="6410" max="6656" width="9" style="44"/>
    <col min="6657" max="6657" width="19.5" style="44" customWidth="1"/>
    <col min="6658" max="6658" width="26.875" style="44" customWidth="1"/>
    <col min="6659" max="6662" width="12.625" style="44" customWidth="1"/>
    <col min="6663" max="6663" width="14.25" style="44" customWidth="1"/>
    <col min="6664" max="6664" width="12.625" style="44" customWidth="1"/>
    <col min="6665" max="6665" width="15.875" style="44" customWidth="1"/>
    <col min="6666" max="6912" width="9" style="44"/>
    <col min="6913" max="6913" width="19.5" style="44" customWidth="1"/>
    <col min="6914" max="6914" width="26.875" style="44" customWidth="1"/>
    <col min="6915" max="6918" width="12.625" style="44" customWidth="1"/>
    <col min="6919" max="6919" width="14.25" style="44" customWidth="1"/>
    <col min="6920" max="6920" width="12.625" style="44" customWidth="1"/>
    <col min="6921" max="6921" width="15.875" style="44" customWidth="1"/>
    <col min="6922" max="7168" width="9" style="44"/>
    <col min="7169" max="7169" width="19.5" style="44" customWidth="1"/>
    <col min="7170" max="7170" width="26.875" style="44" customWidth="1"/>
    <col min="7171" max="7174" width="12.625" style="44" customWidth="1"/>
    <col min="7175" max="7175" width="14.25" style="44" customWidth="1"/>
    <col min="7176" max="7176" width="12.625" style="44" customWidth="1"/>
    <col min="7177" max="7177" width="15.875" style="44" customWidth="1"/>
    <col min="7178" max="7424" width="9" style="44"/>
    <col min="7425" max="7425" width="19.5" style="44" customWidth="1"/>
    <col min="7426" max="7426" width="26.875" style="44" customWidth="1"/>
    <col min="7427" max="7430" width="12.625" style="44" customWidth="1"/>
    <col min="7431" max="7431" width="14.25" style="44" customWidth="1"/>
    <col min="7432" max="7432" width="12.625" style="44" customWidth="1"/>
    <col min="7433" max="7433" width="15.875" style="44" customWidth="1"/>
    <col min="7434" max="7680" width="9" style="44"/>
    <col min="7681" max="7681" width="19.5" style="44" customWidth="1"/>
    <col min="7682" max="7682" width="26.875" style="44" customWidth="1"/>
    <col min="7683" max="7686" width="12.625" style="44" customWidth="1"/>
    <col min="7687" max="7687" width="14.25" style="44" customWidth="1"/>
    <col min="7688" max="7688" width="12.625" style="44" customWidth="1"/>
    <col min="7689" max="7689" width="15.875" style="44" customWidth="1"/>
    <col min="7690" max="7936" width="9" style="44"/>
    <col min="7937" max="7937" width="19.5" style="44" customWidth="1"/>
    <col min="7938" max="7938" width="26.875" style="44" customWidth="1"/>
    <col min="7939" max="7942" width="12.625" style="44" customWidth="1"/>
    <col min="7943" max="7943" width="14.25" style="44" customWidth="1"/>
    <col min="7944" max="7944" width="12.625" style="44" customWidth="1"/>
    <col min="7945" max="7945" width="15.875" style="44" customWidth="1"/>
    <col min="7946" max="8192" width="9" style="44"/>
    <col min="8193" max="8193" width="19.5" style="44" customWidth="1"/>
    <col min="8194" max="8194" width="26.875" style="44" customWidth="1"/>
    <col min="8195" max="8198" width="12.625" style="44" customWidth="1"/>
    <col min="8199" max="8199" width="14.25" style="44" customWidth="1"/>
    <col min="8200" max="8200" width="12.625" style="44" customWidth="1"/>
    <col min="8201" max="8201" width="15.875" style="44" customWidth="1"/>
    <col min="8202" max="8448" width="9" style="44"/>
    <col min="8449" max="8449" width="19.5" style="44" customWidth="1"/>
    <col min="8450" max="8450" width="26.875" style="44" customWidth="1"/>
    <col min="8451" max="8454" width="12.625" style="44" customWidth="1"/>
    <col min="8455" max="8455" width="14.25" style="44" customWidth="1"/>
    <col min="8456" max="8456" width="12.625" style="44" customWidth="1"/>
    <col min="8457" max="8457" width="15.875" style="44" customWidth="1"/>
    <col min="8458" max="8704" width="9" style="44"/>
    <col min="8705" max="8705" width="19.5" style="44" customWidth="1"/>
    <col min="8706" max="8706" width="26.875" style="44" customWidth="1"/>
    <col min="8707" max="8710" width="12.625" style="44" customWidth="1"/>
    <col min="8711" max="8711" width="14.25" style="44" customWidth="1"/>
    <col min="8712" max="8712" width="12.625" style="44" customWidth="1"/>
    <col min="8713" max="8713" width="15.875" style="44" customWidth="1"/>
    <col min="8714" max="8960" width="9" style="44"/>
    <col min="8961" max="8961" width="19.5" style="44" customWidth="1"/>
    <col min="8962" max="8962" width="26.875" style="44" customWidth="1"/>
    <col min="8963" max="8966" width="12.625" style="44" customWidth="1"/>
    <col min="8967" max="8967" width="14.25" style="44" customWidth="1"/>
    <col min="8968" max="8968" width="12.625" style="44" customWidth="1"/>
    <col min="8969" max="8969" width="15.875" style="44" customWidth="1"/>
    <col min="8970" max="9216" width="9" style="44"/>
    <col min="9217" max="9217" width="19.5" style="44" customWidth="1"/>
    <col min="9218" max="9218" width="26.875" style="44" customWidth="1"/>
    <col min="9219" max="9222" width="12.625" style="44" customWidth="1"/>
    <col min="9223" max="9223" width="14.25" style="44" customWidth="1"/>
    <col min="9224" max="9224" width="12.625" style="44" customWidth="1"/>
    <col min="9225" max="9225" width="15.875" style="44" customWidth="1"/>
    <col min="9226" max="9472" width="9" style="44"/>
    <col min="9473" max="9473" width="19.5" style="44" customWidth="1"/>
    <col min="9474" max="9474" width="26.875" style="44" customWidth="1"/>
    <col min="9475" max="9478" width="12.625" style="44" customWidth="1"/>
    <col min="9479" max="9479" width="14.25" style="44" customWidth="1"/>
    <col min="9480" max="9480" width="12.625" style="44" customWidth="1"/>
    <col min="9481" max="9481" width="15.875" style="44" customWidth="1"/>
    <col min="9482" max="9728" width="9" style="44"/>
    <col min="9729" max="9729" width="19.5" style="44" customWidth="1"/>
    <col min="9730" max="9730" width="26.875" style="44" customWidth="1"/>
    <col min="9731" max="9734" width="12.625" style="44" customWidth="1"/>
    <col min="9735" max="9735" width="14.25" style="44" customWidth="1"/>
    <col min="9736" max="9736" width="12.625" style="44" customWidth="1"/>
    <col min="9737" max="9737" width="15.875" style="44" customWidth="1"/>
    <col min="9738" max="9984" width="9" style="44"/>
    <col min="9985" max="9985" width="19.5" style="44" customWidth="1"/>
    <col min="9986" max="9986" width="26.875" style="44" customWidth="1"/>
    <col min="9987" max="9990" width="12.625" style="44" customWidth="1"/>
    <col min="9991" max="9991" width="14.25" style="44" customWidth="1"/>
    <col min="9992" max="9992" width="12.625" style="44" customWidth="1"/>
    <col min="9993" max="9993" width="15.875" style="44" customWidth="1"/>
    <col min="9994" max="10240" width="9" style="44"/>
    <col min="10241" max="10241" width="19.5" style="44" customWidth="1"/>
    <col min="10242" max="10242" width="26.875" style="44" customWidth="1"/>
    <col min="10243" max="10246" width="12.625" style="44" customWidth="1"/>
    <col min="10247" max="10247" width="14.25" style="44" customWidth="1"/>
    <col min="10248" max="10248" width="12.625" style="44" customWidth="1"/>
    <col min="10249" max="10249" width="15.875" style="44" customWidth="1"/>
    <col min="10250" max="10496" width="9" style="44"/>
    <col min="10497" max="10497" width="19.5" style="44" customWidth="1"/>
    <col min="10498" max="10498" width="26.875" style="44" customWidth="1"/>
    <col min="10499" max="10502" width="12.625" style="44" customWidth="1"/>
    <col min="10503" max="10503" width="14.25" style="44" customWidth="1"/>
    <col min="10504" max="10504" width="12.625" style="44" customWidth="1"/>
    <col min="10505" max="10505" width="15.875" style="44" customWidth="1"/>
    <col min="10506" max="10752" width="9" style="44"/>
    <col min="10753" max="10753" width="19.5" style="44" customWidth="1"/>
    <col min="10754" max="10754" width="26.875" style="44" customWidth="1"/>
    <col min="10755" max="10758" width="12.625" style="44" customWidth="1"/>
    <col min="10759" max="10759" width="14.25" style="44" customWidth="1"/>
    <col min="10760" max="10760" width="12.625" style="44" customWidth="1"/>
    <col min="10761" max="10761" width="15.875" style="44" customWidth="1"/>
    <col min="10762" max="11008" width="9" style="44"/>
    <col min="11009" max="11009" width="19.5" style="44" customWidth="1"/>
    <col min="11010" max="11010" width="26.875" style="44" customWidth="1"/>
    <col min="11011" max="11014" width="12.625" style="44" customWidth="1"/>
    <col min="11015" max="11015" width="14.25" style="44" customWidth="1"/>
    <col min="11016" max="11016" width="12.625" style="44" customWidth="1"/>
    <col min="11017" max="11017" width="15.875" style="44" customWidth="1"/>
    <col min="11018" max="11264" width="9" style="44"/>
    <col min="11265" max="11265" width="19.5" style="44" customWidth="1"/>
    <col min="11266" max="11266" width="26.875" style="44" customWidth="1"/>
    <col min="11267" max="11270" width="12.625" style="44" customWidth="1"/>
    <col min="11271" max="11271" width="14.25" style="44" customWidth="1"/>
    <col min="11272" max="11272" width="12.625" style="44" customWidth="1"/>
    <col min="11273" max="11273" width="15.875" style="44" customWidth="1"/>
    <col min="11274" max="11520" width="9" style="44"/>
    <col min="11521" max="11521" width="19.5" style="44" customWidth="1"/>
    <col min="11522" max="11522" width="26.875" style="44" customWidth="1"/>
    <col min="11523" max="11526" width="12.625" style="44" customWidth="1"/>
    <col min="11527" max="11527" width="14.25" style="44" customWidth="1"/>
    <col min="11528" max="11528" width="12.625" style="44" customWidth="1"/>
    <col min="11529" max="11529" width="15.875" style="44" customWidth="1"/>
    <col min="11530" max="11776" width="9" style="44"/>
    <col min="11777" max="11777" width="19.5" style="44" customWidth="1"/>
    <col min="11778" max="11778" width="26.875" style="44" customWidth="1"/>
    <col min="11779" max="11782" width="12.625" style="44" customWidth="1"/>
    <col min="11783" max="11783" width="14.25" style="44" customWidth="1"/>
    <col min="11784" max="11784" width="12.625" style="44" customWidth="1"/>
    <col min="11785" max="11785" width="15.875" style="44" customWidth="1"/>
    <col min="11786" max="12032" width="9" style="44"/>
    <col min="12033" max="12033" width="19.5" style="44" customWidth="1"/>
    <col min="12034" max="12034" width="26.875" style="44" customWidth="1"/>
    <col min="12035" max="12038" width="12.625" style="44" customWidth="1"/>
    <col min="12039" max="12039" width="14.25" style="44" customWidth="1"/>
    <col min="12040" max="12040" width="12.625" style="44" customWidth="1"/>
    <col min="12041" max="12041" width="15.875" style="44" customWidth="1"/>
    <col min="12042" max="12288" width="9" style="44"/>
    <col min="12289" max="12289" width="19.5" style="44" customWidth="1"/>
    <col min="12290" max="12290" width="26.875" style="44" customWidth="1"/>
    <col min="12291" max="12294" width="12.625" style="44" customWidth="1"/>
    <col min="12295" max="12295" width="14.25" style="44" customWidth="1"/>
    <col min="12296" max="12296" width="12.625" style="44" customWidth="1"/>
    <col min="12297" max="12297" width="15.875" style="44" customWidth="1"/>
    <col min="12298" max="12544" width="9" style="44"/>
    <col min="12545" max="12545" width="19.5" style="44" customWidth="1"/>
    <col min="12546" max="12546" width="26.875" style="44" customWidth="1"/>
    <col min="12547" max="12550" width="12.625" style="44" customWidth="1"/>
    <col min="12551" max="12551" width="14.25" style="44" customWidth="1"/>
    <col min="12552" max="12552" width="12.625" style="44" customWidth="1"/>
    <col min="12553" max="12553" width="15.875" style="44" customWidth="1"/>
    <col min="12554" max="12800" width="9" style="44"/>
    <col min="12801" max="12801" width="19.5" style="44" customWidth="1"/>
    <col min="12802" max="12802" width="26.875" style="44" customWidth="1"/>
    <col min="12803" max="12806" width="12.625" style="44" customWidth="1"/>
    <col min="12807" max="12807" width="14.25" style="44" customWidth="1"/>
    <col min="12808" max="12808" width="12.625" style="44" customWidth="1"/>
    <col min="12809" max="12809" width="15.875" style="44" customWidth="1"/>
    <col min="12810" max="13056" width="9" style="44"/>
    <col min="13057" max="13057" width="19.5" style="44" customWidth="1"/>
    <col min="13058" max="13058" width="26.875" style="44" customWidth="1"/>
    <col min="13059" max="13062" width="12.625" style="44" customWidth="1"/>
    <col min="13063" max="13063" width="14.25" style="44" customWidth="1"/>
    <col min="13064" max="13064" width="12.625" style="44" customWidth="1"/>
    <col min="13065" max="13065" width="15.875" style="44" customWidth="1"/>
    <col min="13066" max="13312" width="9" style="44"/>
    <col min="13313" max="13313" width="19.5" style="44" customWidth="1"/>
    <col min="13314" max="13314" width="26.875" style="44" customWidth="1"/>
    <col min="13315" max="13318" width="12.625" style="44" customWidth="1"/>
    <col min="13319" max="13319" width="14.25" style="44" customWidth="1"/>
    <col min="13320" max="13320" width="12.625" style="44" customWidth="1"/>
    <col min="13321" max="13321" width="15.875" style="44" customWidth="1"/>
    <col min="13322" max="13568" width="9" style="44"/>
    <col min="13569" max="13569" width="19.5" style="44" customWidth="1"/>
    <col min="13570" max="13570" width="26.875" style="44" customWidth="1"/>
    <col min="13571" max="13574" width="12.625" style="44" customWidth="1"/>
    <col min="13575" max="13575" width="14.25" style="44" customWidth="1"/>
    <col min="13576" max="13576" width="12.625" style="44" customWidth="1"/>
    <col min="13577" max="13577" width="15.875" style="44" customWidth="1"/>
    <col min="13578" max="13824" width="9" style="44"/>
    <col min="13825" max="13825" width="19.5" style="44" customWidth="1"/>
    <col min="13826" max="13826" width="26.875" style="44" customWidth="1"/>
    <col min="13827" max="13830" width="12.625" style="44" customWidth="1"/>
    <col min="13831" max="13831" width="14.25" style="44" customWidth="1"/>
    <col min="13832" max="13832" width="12.625" style="44" customWidth="1"/>
    <col min="13833" max="13833" width="15.875" style="44" customWidth="1"/>
    <col min="13834" max="14080" width="9" style="44"/>
    <col min="14081" max="14081" width="19.5" style="44" customWidth="1"/>
    <col min="14082" max="14082" width="26.875" style="44" customWidth="1"/>
    <col min="14083" max="14086" width="12.625" style="44" customWidth="1"/>
    <col min="14087" max="14087" width="14.25" style="44" customWidth="1"/>
    <col min="14088" max="14088" width="12.625" style="44" customWidth="1"/>
    <col min="14089" max="14089" width="15.875" style="44" customWidth="1"/>
    <col min="14090" max="14336" width="9" style="44"/>
    <col min="14337" max="14337" width="19.5" style="44" customWidth="1"/>
    <col min="14338" max="14338" width="26.875" style="44" customWidth="1"/>
    <col min="14339" max="14342" width="12.625" style="44" customWidth="1"/>
    <col min="14343" max="14343" width="14.25" style="44" customWidth="1"/>
    <col min="14344" max="14344" width="12.625" style="44" customWidth="1"/>
    <col min="14345" max="14345" width="15.875" style="44" customWidth="1"/>
    <col min="14346" max="14592" width="9" style="44"/>
    <col min="14593" max="14593" width="19.5" style="44" customWidth="1"/>
    <col min="14594" max="14594" width="26.875" style="44" customWidth="1"/>
    <col min="14595" max="14598" width="12.625" style="44" customWidth="1"/>
    <col min="14599" max="14599" width="14.25" style="44" customWidth="1"/>
    <col min="14600" max="14600" width="12.625" style="44" customWidth="1"/>
    <col min="14601" max="14601" width="15.875" style="44" customWidth="1"/>
    <col min="14602" max="14848" width="9" style="44"/>
    <col min="14849" max="14849" width="19.5" style="44" customWidth="1"/>
    <col min="14850" max="14850" width="26.875" style="44" customWidth="1"/>
    <col min="14851" max="14854" width="12.625" style="44" customWidth="1"/>
    <col min="14855" max="14855" width="14.25" style="44" customWidth="1"/>
    <col min="14856" max="14856" width="12.625" style="44" customWidth="1"/>
    <col min="14857" max="14857" width="15.875" style="44" customWidth="1"/>
    <col min="14858" max="15104" width="9" style="44"/>
    <col min="15105" max="15105" width="19.5" style="44" customWidth="1"/>
    <col min="15106" max="15106" width="26.875" style="44" customWidth="1"/>
    <col min="15107" max="15110" width="12.625" style="44" customWidth="1"/>
    <col min="15111" max="15111" width="14.25" style="44" customWidth="1"/>
    <col min="15112" max="15112" width="12.625" style="44" customWidth="1"/>
    <col min="15113" max="15113" width="15.875" style="44" customWidth="1"/>
    <col min="15114" max="15360" width="9" style="44"/>
    <col min="15361" max="15361" width="19.5" style="44" customWidth="1"/>
    <col min="15362" max="15362" width="26.875" style="44" customWidth="1"/>
    <col min="15363" max="15366" width="12.625" style="44" customWidth="1"/>
    <col min="15367" max="15367" width="14.25" style="44" customWidth="1"/>
    <col min="15368" max="15368" width="12.625" style="44" customWidth="1"/>
    <col min="15369" max="15369" width="15.875" style="44" customWidth="1"/>
    <col min="15370" max="15616" width="9" style="44"/>
    <col min="15617" max="15617" width="19.5" style="44" customWidth="1"/>
    <col min="15618" max="15618" width="26.875" style="44" customWidth="1"/>
    <col min="15619" max="15622" width="12.625" style="44" customWidth="1"/>
    <col min="15623" max="15623" width="14.25" style="44" customWidth="1"/>
    <col min="15624" max="15624" width="12.625" style="44" customWidth="1"/>
    <col min="15625" max="15625" width="15.875" style="44" customWidth="1"/>
    <col min="15626" max="15872" width="9" style="44"/>
    <col min="15873" max="15873" width="19.5" style="44" customWidth="1"/>
    <col min="15874" max="15874" width="26.875" style="44" customWidth="1"/>
    <col min="15875" max="15878" width="12.625" style="44" customWidth="1"/>
    <col min="15879" max="15879" width="14.25" style="44" customWidth="1"/>
    <col min="15880" max="15880" width="12.625" style="44" customWidth="1"/>
    <col min="15881" max="15881" width="15.875" style="44" customWidth="1"/>
    <col min="15882" max="16128" width="9" style="44"/>
    <col min="16129" max="16129" width="19.5" style="44" customWidth="1"/>
    <col min="16130" max="16130" width="26.875" style="44" customWidth="1"/>
    <col min="16131" max="16134" width="12.625" style="44" customWidth="1"/>
    <col min="16135" max="16135" width="14.25" style="44" customWidth="1"/>
    <col min="16136" max="16136" width="12.625" style="44" customWidth="1"/>
    <col min="16137" max="16137" width="15.875" style="44" customWidth="1"/>
    <col min="16138" max="16384" width="9" style="44"/>
  </cols>
  <sheetData>
    <row r="1" ht="39.95" customHeight="1" spans="1:9">
      <c r="A1" s="3" t="s">
        <v>560</v>
      </c>
      <c r="B1" s="3"/>
      <c r="C1" s="3"/>
      <c r="D1" s="3"/>
      <c r="E1" s="3"/>
      <c r="F1" s="3"/>
      <c r="G1" s="3"/>
      <c r="H1" s="3"/>
      <c r="I1" s="3"/>
    </row>
    <row r="2" s="42" customFormat="1" ht="27.95" customHeight="1" spans="1:9">
      <c r="A2" s="45" t="s">
        <v>561</v>
      </c>
      <c r="B2" s="45"/>
      <c r="C2" s="45"/>
      <c r="D2" s="45"/>
      <c r="E2" s="45"/>
      <c r="F2" s="45"/>
      <c r="G2" s="45"/>
      <c r="H2" s="45"/>
      <c r="I2" s="45"/>
    </row>
    <row r="3" ht="27" customHeight="1" spans="1:9">
      <c r="A3" s="46" t="s">
        <v>562</v>
      </c>
      <c r="B3" s="46"/>
      <c r="C3" s="47" t="s">
        <v>563</v>
      </c>
      <c r="D3" s="48"/>
      <c r="E3" s="48"/>
      <c r="F3" s="48"/>
      <c r="G3" s="48"/>
      <c r="H3" s="48"/>
      <c r="I3" s="73"/>
    </row>
    <row r="4" ht="210" customHeight="1" spans="1:9">
      <c r="A4" s="46" t="s">
        <v>564</v>
      </c>
      <c r="B4" s="46" t="s">
        <v>565</v>
      </c>
      <c r="C4" s="49" t="s">
        <v>566</v>
      </c>
      <c r="D4" s="50"/>
      <c r="E4" s="50"/>
      <c r="F4" s="50"/>
      <c r="G4" s="50"/>
      <c r="H4" s="50"/>
      <c r="I4" s="74"/>
    </row>
    <row r="5" ht="168" customHeight="1" spans="1:9">
      <c r="A5" s="46"/>
      <c r="B5" s="51" t="s">
        <v>567</v>
      </c>
      <c r="C5" s="49" t="s">
        <v>568</v>
      </c>
      <c r="D5" s="50"/>
      <c r="E5" s="50"/>
      <c r="F5" s="50"/>
      <c r="G5" s="50"/>
      <c r="H5" s="50"/>
      <c r="I5" s="74"/>
    </row>
    <row r="6" ht="27" customHeight="1" spans="1:9">
      <c r="A6" s="52" t="s">
        <v>569</v>
      </c>
      <c r="B6" s="53" t="s">
        <v>570</v>
      </c>
      <c r="C6" s="46" t="s">
        <v>571</v>
      </c>
      <c r="D6" s="46"/>
      <c r="E6" s="46"/>
      <c r="F6" s="46"/>
      <c r="G6" s="46" t="s">
        <v>572</v>
      </c>
      <c r="H6" s="46"/>
      <c r="I6" s="46"/>
    </row>
    <row r="7" ht="27" customHeight="1" spans="1:9">
      <c r="A7" s="54"/>
      <c r="B7" s="55"/>
      <c r="C7" s="46"/>
      <c r="D7" s="46"/>
      <c r="E7" s="46"/>
      <c r="F7" s="46"/>
      <c r="G7" s="46" t="s">
        <v>573</v>
      </c>
      <c r="H7" s="46" t="s">
        <v>238</v>
      </c>
      <c r="I7" s="46" t="s">
        <v>574</v>
      </c>
    </row>
    <row r="8" ht="49" customHeight="1" spans="1:9">
      <c r="A8" s="54"/>
      <c r="B8" s="56" t="s">
        <v>575</v>
      </c>
      <c r="C8" s="56" t="s">
        <v>576</v>
      </c>
      <c r="D8" s="57"/>
      <c r="E8" s="57"/>
      <c r="F8" s="57"/>
      <c r="G8" s="58">
        <v>65010.05</v>
      </c>
      <c r="H8" s="58">
        <v>65010.05</v>
      </c>
      <c r="I8" s="46"/>
    </row>
    <row r="9" ht="45" customHeight="1" spans="1:9">
      <c r="A9" s="54"/>
      <c r="B9" s="56" t="s">
        <v>577</v>
      </c>
      <c r="C9" s="56" t="s">
        <v>578</v>
      </c>
      <c r="D9" s="57"/>
      <c r="E9" s="57"/>
      <c r="F9" s="57"/>
      <c r="G9" s="58">
        <v>955.21</v>
      </c>
      <c r="H9" s="58">
        <v>955.21</v>
      </c>
      <c r="I9" s="46"/>
    </row>
    <row r="10" ht="31" customHeight="1" spans="1:9">
      <c r="A10" s="54"/>
      <c r="B10" s="56" t="s">
        <v>579</v>
      </c>
      <c r="C10" s="56" t="s">
        <v>580</v>
      </c>
      <c r="D10" s="57"/>
      <c r="E10" s="57"/>
      <c r="F10" s="57"/>
      <c r="G10" s="59">
        <v>6136.73</v>
      </c>
      <c r="H10" s="59">
        <v>6136.73</v>
      </c>
      <c r="I10" s="46"/>
    </row>
    <row r="11" ht="57.75" customHeight="1" spans="1:9">
      <c r="A11" s="54"/>
      <c r="B11" s="56" t="s">
        <v>581</v>
      </c>
      <c r="C11" s="56" t="s">
        <v>582</v>
      </c>
      <c r="D11" s="57"/>
      <c r="E11" s="57"/>
      <c r="F11" s="57"/>
      <c r="G11" s="59">
        <v>10</v>
      </c>
      <c r="H11" s="59">
        <v>10</v>
      </c>
      <c r="I11" s="58"/>
    </row>
    <row r="12" ht="57.75" customHeight="1" spans="1:9">
      <c r="A12" s="54"/>
      <c r="B12" s="56" t="s">
        <v>583</v>
      </c>
      <c r="C12" s="56" t="s">
        <v>584</v>
      </c>
      <c r="D12" s="57"/>
      <c r="E12" s="57"/>
      <c r="F12" s="57"/>
      <c r="G12" s="59">
        <v>8.1</v>
      </c>
      <c r="H12" s="59">
        <v>8.1</v>
      </c>
      <c r="I12" s="58"/>
    </row>
    <row r="13" ht="121.5" customHeight="1" spans="1:9">
      <c r="A13" s="54"/>
      <c r="B13" s="56" t="s">
        <v>585</v>
      </c>
      <c r="C13" s="56" t="s">
        <v>586</v>
      </c>
      <c r="D13" s="57"/>
      <c r="E13" s="57"/>
      <c r="F13" s="57"/>
      <c r="G13" s="59">
        <v>138.76</v>
      </c>
      <c r="H13" s="59">
        <v>138.76</v>
      </c>
      <c r="I13" s="58"/>
    </row>
    <row r="14" ht="57.75" customHeight="1" spans="1:9">
      <c r="A14" s="54"/>
      <c r="B14" s="56" t="s">
        <v>587</v>
      </c>
      <c r="C14" s="56" t="s">
        <v>588</v>
      </c>
      <c r="D14" s="57"/>
      <c r="E14" s="57"/>
      <c r="F14" s="57"/>
      <c r="G14" s="59">
        <v>839.94</v>
      </c>
      <c r="H14" s="59">
        <v>839.94</v>
      </c>
      <c r="I14" s="58"/>
    </row>
    <row r="15" ht="57.75" customHeight="1" spans="1:9">
      <c r="A15" s="54"/>
      <c r="B15" s="56" t="s">
        <v>589</v>
      </c>
      <c r="C15" s="56" t="s">
        <v>590</v>
      </c>
      <c r="D15" s="57"/>
      <c r="E15" s="57"/>
      <c r="F15" s="57"/>
      <c r="G15" s="59">
        <v>100</v>
      </c>
      <c r="H15" s="59">
        <v>100</v>
      </c>
      <c r="I15" s="58"/>
    </row>
    <row r="16" ht="57.75" customHeight="1" spans="1:9">
      <c r="A16" s="54"/>
      <c r="B16" s="56" t="s">
        <v>591</v>
      </c>
      <c r="C16" s="56" t="s">
        <v>592</v>
      </c>
      <c r="D16" s="57"/>
      <c r="E16" s="57"/>
      <c r="F16" s="57"/>
      <c r="G16" s="59">
        <v>72.82</v>
      </c>
      <c r="H16" s="59">
        <v>72.82</v>
      </c>
      <c r="I16" s="58"/>
    </row>
    <row r="17" ht="57.75" customHeight="1" spans="1:9">
      <c r="A17" s="54"/>
      <c r="B17" s="56" t="s">
        <v>593</v>
      </c>
      <c r="C17" s="56" t="s">
        <v>594</v>
      </c>
      <c r="D17" s="57"/>
      <c r="E17" s="57"/>
      <c r="F17" s="57"/>
      <c r="G17" s="59">
        <v>2773.56</v>
      </c>
      <c r="H17" s="59">
        <v>2773.56</v>
      </c>
      <c r="I17" s="58"/>
    </row>
    <row r="18" ht="96" customHeight="1" spans="1:9">
      <c r="A18" s="54"/>
      <c r="B18" s="56" t="s">
        <v>595</v>
      </c>
      <c r="C18" s="56" t="s">
        <v>596</v>
      </c>
      <c r="D18" s="57"/>
      <c r="E18" s="57"/>
      <c r="F18" s="57"/>
      <c r="G18" s="59">
        <v>42.66</v>
      </c>
      <c r="H18" s="59">
        <v>42.66</v>
      </c>
      <c r="I18" s="58"/>
    </row>
    <row r="19" ht="69" customHeight="1" spans="1:9">
      <c r="A19" s="54"/>
      <c r="B19" s="56" t="s">
        <v>597</v>
      </c>
      <c r="C19" s="56" t="s">
        <v>598</v>
      </c>
      <c r="D19" s="57"/>
      <c r="E19" s="57"/>
      <c r="F19" s="57"/>
      <c r="G19" s="59">
        <v>442.45</v>
      </c>
      <c r="H19" s="59">
        <v>442.45</v>
      </c>
      <c r="I19" s="58"/>
    </row>
    <row r="20" ht="108" customHeight="1" spans="1:9">
      <c r="A20" s="54"/>
      <c r="B20" s="56" t="s">
        <v>599</v>
      </c>
      <c r="C20" s="56" t="s">
        <v>600</v>
      </c>
      <c r="D20" s="57"/>
      <c r="E20" s="57"/>
      <c r="F20" s="57"/>
      <c r="G20" s="59">
        <v>1.79</v>
      </c>
      <c r="H20" s="59">
        <v>1.79</v>
      </c>
      <c r="I20" s="58"/>
    </row>
    <row r="21" ht="57.75" customHeight="1" spans="1:9">
      <c r="A21" s="54"/>
      <c r="B21" s="56" t="s">
        <v>601</v>
      </c>
      <c r="C21" s="56" t="s">
        <v>602</v>
      </c>
      <c r="D21" s="57"/>
      <c r="E21" s="57"/>
      <c r="F21" s="57"/>
      <c r="G21" s="59">
        <v>38.4</v>
      </c>
      <c r="H21" s="59">
        <v>38.4</v>
      </c>
      <c r="I21" s="58"/>
    </row>
    <row r="22" ht="82.5" customHeight="1" spans="1:9">
      <c r="A22" s="54"/>
      <c r="B22" s="56" t="s">
        <v>603</v>
      </c>
      <c r="C22" s="56" t="s">
        <v>604</v>
      </c>
      <c r="D22" s="57"/>
      <c r="E22" s="57"/>
      <c r="F22" s="57"/>
      <c r="G22" s="59">
        <v>753.25</v>
      </c>
      <c r="H22" s="59">
        <v>753.25</v>
      </c>
      <c r="I22" s="58"/>
    </row>
    <row r="23" ht="57.75" customHeight="1" spans="1:9">
      <c r="A23" s="54"/>
      <c r="B23" s="56" t="s">
        <v>605</v>
      </c>
      <c r="C23" s="56" t="s">
        <v>606</v>
      </c>
      <c r="D23" s="57"/>
      <c r="E23" s="57"/>
      <c r="F23" s="57"/>
      <c r="G23" s="59">
        <v>7.4</v>
      </c>
      <c r="H23" s="59">
        <v>7.4</v>
      </c>
      <c r="I23" s="58"/>
    </row>
    <row r="24" ht="69" customHeight="1" spans="1:9">
      <c r="A24" s="54"/>
      <c r="B24" s="56" t="s">
        <v>607</v>
      </c>
      <c r="C24" s="56" t="s">
        <v>608</v>
      </c>
      <c r="D24" s="57"/>
      <c r="E24" s="57"/>
      <c r="F24" s="57"/>
      <c r="G24" s="59">
        <v>102</v>
      </c>
      <c r="H24" s="59">
        <v>102</v>
      </c>
      <c r="I24" s="58"/>
    </row>
    <row r="25" ht="57.75" customHeight="1" spans="1:9">
      <c r="A25" s="54"/>
      <c r="B25" s="56" t="s">
        <v>609</v>
      </c>
      <c r="C25" s="56" t="s">
        <v>610</v>
      </c>
      <c r="D25" s="57"/>
      <c r="E25" s="57"/>
      <c r="F25" s="57"/>
      <c r="G25" s="59">
        <v>6500</v>
      </c>
      <c r="H25" s="59">
        <v>6500</v>
      </c>
      <c r="I25" s="58"/>
    </row>
    <row r="26" ht="57.75" customHeight="1" spans="1:9">
      <c r="A26" s="54"/>
      <c r="B26" s="56" t="s">
        <v>611</v>
      </c>
      <c r="C26" s="56" t="s">
        <v>612</v>
      </c>
      <c r="D26" s="57"/>
      <c r="E26" s="57"/>
      <c r="F26" s="57"/>
      <c r="G26" s="59">
        <v>38</v>
      </c>
      <c r="H26" s="59">
        <v>38</v>
      </c>
      <c r="I26" s="58"/>
    </row>
    <row r="27" ht="57.75" customHeight="1" spans="1:9">
      <c r="A27" s="54"/>
      <c r="B27" s="56" t="s">
        <v>613</v>
      </c>
      <c r="C27" s="56" t="s">
        <v>614</v>
      </c>
      <c r="D27" s="57"/>
      <c r="E27" s="57"/>
      <c r="F27" s="57"/>
      <c r="G27" s="59">
        <v>30</v>
      </c>
      <c r="H27" s="59">
        <v>30</v>
      </c>
      <c r="I27" s="58"/>
    </row>
    <row r="28" ht="57.75" customHeight="1" spans="1:9">
      <c r="A28" s="54"/>
      <c r="B28" s="56" t="s">
        <v>615</v>
      </c>
      <c r="C28" s="56" t="s">
        <v>616</v>
      </c>
      <c r="D28" s="57"/>
      <c r="E28" s="57"/>
      <c r="F28" s="57"/>
      <c r="G28" s="59">
        <v>100</v>
      </c>
      <c r="H28" s="59">
        <v>100</v>
      </c>
      <c r="I28" s="58"/>
    </row>
    <row r="29" ht="57.75" customHeight="1" spans="1:9">
      <c r="A29" s="54"/>
      <c r="B29" s="56" t="s">
        <v>617</v>
      </c>
      <c r="C29" s="56" t="s">
        <v>618</v>
      </c>
      <c r="D29" s="57"/>
      <c r="E29" s="57"/>
      <c r="F29" s="57"/>
      <c r="G29" s="59">
        <v>8</v>
      </c>
      <c r="H29" s="59">
        <v>8</v>
      </c>
      <c r="I29" s="58"/>
    </row>
    <row r="30" ht="72.75" customHeight="1" spans="1:9">
      <c r="A30" s="54"/>
      <c r="B30" s="56" t="s">
        <v>619</v>
      </c>
      <c r="C30" s="56" t="s">
        <v>620</v>
      </c>
      <c r="D30" s="57"/>
      <c r="E30" s="57"/>
      <c r="F30" s="57"/>
      <c r="G30" s="59">
        <v>60</v>
      </c>
      <c r="H30" s="59">
        <v>60</v>
      </c>
      <c r="I30" s="58"/>
    </row>
    <row r="31" ht="57.75" customHeight="1" spans="1:9">
      <c r="A31" s="54"/>
      <c r="B31" s="56" t="s">
        <v>621</v>
      </c>
      <c r="C31" s="56" t="s">
        <v>622</v>
      </c>
      <c r="D31" s="57"/>
      <c r="E31" s="57"/>
      <c r="F31" s="57"/>
      <c r="G31" s="59">
        <v>93.6</v>
      </c>
      <c r="H31" s="59">
        <v>93.6</v>
      </c>
      <c r="I31" s="58"/>
    </row>
    <row r="32" ht="119.25" customHeight="1" spans="1:9">
      <c r="A32" s="46" t="s">
        <v>623</v>
      </c>
      <c r="B32" s="60" t="s">
        <v>624</v>
      </c>
      <c r="C32" s="48"/>
      <c r="D32" s="48"/>
      <c r="E32" s="48"/>
      <c r="F32" s="48"/>
      <c r="G32" s="48"/>
      <c r="H32" s="48"/>
      <c r="I32" s="73"/>
    </row>
    <row r="33" ht="27" customHeight="1" spans="1:9">
      <c r="A33" s="61" t="s">
        <v>625</v>
      </c>
      <c r="B33" s="62"/>
      <c r="C33" s="62"/>
      <c r="D33" s="62"/>
      <c r="E33" s="62"/>
      <c r="F33" s="62"/>
      <c r="G33" s="62"/>
      <c r="H33" s="62"/>
      <c r="I33" s="75"/>
    </row>
    <row r="34" s="43" customFormat="1" ht="27" customHeight="1" spans="1:9">
      <c r="A34" s="63" t="s">
        <v>626</v>
      </c>
      <c r="B34" s="63"/>
      <c r="C34" s="63"/>
      <c r="D34" s="63"/>
      <c r="E34" s="63" t="s">
        <v>627</v>
      </c>
      <c r="F34" s="63"/>
      <c r="G34" s="64" t="s">
        <v>628</v>
      </c>
      <c r="H34" s="65"/>
      <c r="I34" s="76"/>
    </row>
    <row r="35" s="43" customFormat="1" ht="27" customHeight="1" spans="1:9">
      <c r="A35" s="63" t="s">
        <v>629</v>
      </c>
      <c r="B35" s="63" t="s">
        <v>630</v>
      </c>
      <c r="C35" s="63" t="s">
        <v>631</v>
      </c>
      <c r="D35" s="63"/>
      <c r="E35" s="63"/>
      <c r="F35" s="63"/>
      <c r="G35" s="66"/>
      <c r="H35" s="67"/>
      <c r="I35" s="77"/>
    </row>
    <row r="36" s="43" customFormat="1" ht="74.25" customHeight="1" spans="1:9">
      <c r="A36" s="68" t="s">
        <v>632</v>
      </c>
      <c r="B36" s="68" t="s">
        <v>633</v>
      </c>
      <c r="C36" s="68" t="s">
        <v>634</v>
      </c>
      <c r="D36" s="68"/>
      <c r="E36" s="69" t="s">
        <v>635</v>
      </c>
      <c r="F36" s="70"/>
      <c r="G36" s="71" t="s">
        <v>636</v>
      </c>
      <c r="H36" s="72"/>
      <c r="I36" s="78"/>
    </row>
    <row r="37" s="43" customFormat="1" ht="44.25" customHeight="1" spans="1:9">
      <c r="A37" s="68" t="s">
        <v>632</v>
      </c>
      <c r="B37" s="68" t="s">
        <v>633</v>
      </c>
      <c r="C37" s="68" t="s">
        <v>637</v>
      </c>
      <c r="D37" s="68"/>
      <c r="E37" s="69" t="s">
        <v>638</v>
      </c>
      <c r="F37" s="70"/>
      <c r="G37" s="71" t="s">
        <v>639</v>
      </c>
      <c r="H37" s="72"/>
      <c r="I37" s="78"/>
    </row>
    <row r="38" s="43" customFormat="1" ht="44.25" customHeight="1" spans="1:9">
      <c r="A38" s="68" t="s">
        <v>632</v>
      </c>
      <c r="B38" s="68" t="s">
        <v>633</v>
      </c>
      <c r="C38" s="68" t="s">
        <v>640</v>
      </c>
      <c r="D38" s="68"/>
      <c r="E38" s="69" t="s">
        <v>641</v>
      </c>
      <c r="F38" s="70"/>
      <c r="G38" s="71" t="s">
        <v>642</v>
      </c>
      <c r="H38" s="72"/>
      <c r="I38" s="78"/>
    </row>
    <row r="39" s="43" customFormat="1" ht="44.25" customHeight="1" spans="1:9">
      <c r="A39" s="68" t="s">
        <v>632</v>
      </c>
      <c r="B39" s="68" t="s">
        <v>633</v>
      </c>
      <c r="C39" s="68" t="s">
        <v>643</v>
      </c>
      <c r="D39" s="68"/>
      <c r="E39" s="69" t="s">
        <v>641</v>
      </c>
      <c r="F39" s="70"/>
      <c r="G39" s="71" t="s">
        <v>644</v>
      </c>
      <c r="H39" s="72"/>
      <c r="I39" s="78"/>
    </row>
    <row r="40" s="43" customFormat="1" ht="44.25" customHeight="1" spans="1:9">
      <c r="A40" s="68" t="s">
        <v>632</v>
      </c>
      <c r="B40" s="68" t="s">
        <v>633</v>
      </c>
      <c r="C40" s="68" t="s">
        <v>645</v>
      </c>
      <c r="D40" s="68"/>
      <c r="E40" s="69" t="s">
        <v>641</v>
      </c>
      <c r="F40" s="70"/>
      <c r="G40" s="71" t="s">
        <v>646</v>
      </c>
      <c r="H40" s="72"/>
      <c r="I40" s="78"/>
    </row>
    <row r="41" s="43" customFormat="1" ht="44.25" customHeight="1" spans="1:9">
      <c r="A41" s="68" t="s">
        <v>632</v>
      </c>
      <c r="B41" s="68" t="s">
        <v>633</v>
      </c>
      <c r="C41" s="68" t="s">
        <v>647</v>
      </c>
      <c r="D41" s="68"/>
      <c r="E41" s="69" t="s">
        <v>648</v>
      </c>
      <c r="F41" s="70"/>
      <c r="G41" s="71" t="s">
        <v>649</v>
      </c>
      <c r="H41" s="72"/>
      <c r="I41" s="78"/>
    </row>
    <row r="42" s="43" customFormat="1" ht="44.25" customHeight="1" spans="1:9">
      <c r="A42" s="68" t="s">
        <v>632</v>
      </c>
      <c r="B42" s="68" t="s">
        <v>650</v>
      </c>
      <c r="C42" s="68" t="s">
        <v>651</v>
      </c>
      <c r="D42" s="68"/>
      <c r="E42" s="69" t="s">
        <v>652</v>
      </c>
      <c r="F42" s="70"/>
      <c r="G42" s="71" t="s">
        <v>653</v>
      </c>
      <c r="H42" s="72"/>
      <c r="I42" s="78"/>
    </row>
    <row r="43" s="43" customFormat="1" ht="44.25" customHeight="1" spans="1:9">
      <c r="A43" s="68" t="s">
        <v>632</v>
      </c>
      <c r="B43" s="68" t="s">
        <v>650</v>
      </c>
      <c r="C43" s="68" t="s">
        <v>654</v>
      </c>
      <c r="D43" s="68"/>
      <c r="E43" s="69" t="s">
        <v>655</v>
      </c>
      <c r="F43" s="70"/>
      <c r="G43" s="71" t="s">
        <v>656</v>
      </c>
      <c r="H43" s="72"/>
      <c r="I43" s="78"/>
    </row>
    <row r="44" s="43" customFormat="1" ht="44.25" customHeight="1" spans="1:9">
      <c r="A44" s="68" t="s">
        <v>632</v>
      </c>
      <c r="B44" s="68" t="s">
        <v>650</v>
      </c>
      <c r="C44" s="68" t="s">
        <v>657</v>
      </c>
      <c r="D44" s="68"/>
      <c r="E44" s="69" t="s">
        <v>658</v>
      </c>
      <c r="F44" s="70"/>
      <c r="G44" s="71" t="s">
        <v>659</v>
      </c>
      <c r="H44" s="72"/>
      <c r="I44" s="78"/>
    </row>
    <row r="45" s="43" customFormat="1" ht="44.25" customHeight="1" spans="1:9">
      <c r="A45" s="68" t="s">
        <v>632</v>
      </c>
      <c r="B45" s="68" t="s">
        <v>660</v>
      </c>
      <c r="C45" s="68" t="s">
        <v>661</v>
      </c>
      <c r="D45" s="68"/>
      <c r="E45" s="69" t="s">
        <v>662</v>
      </c>
      <c r="F45" s="70"/>
      <c r="G45" s="71" t="s">
        <v>663</v>
      </c>
      <c r="H45" s="72"/>
      <c r="I45" s="78"/>
    </row>
    <row r="46" s="43" customFormat="1" ht="44.25" customHeight="1" spans="1:9">
      <c r="A46" s="68" t="s">
        <v>632</v>
      </c>
      <c r="B46" s="68" t="s">
        <v>660</v>
      </c>
      <c r="C46" s="68" t="s">
        <v>664</v>
      </c>
      <c r="D46" s="68"/>
      <c r="E46" s="69" t="s">
        <v>662</v>
      </c>
      <c r="F46" s="70"/>
      <c r="G46" s="71" t="s">
        <v>665</v>
      </c>
      <c r="H46" s="72"/>
      <c r="I46" s="78"/>
    </row>
    <row r="47" s="43" customFormat="1" ht="44.25" customHeight="1" spans="1:9">
      <c r="A47" s="68" t="s">
        <v>666</v>
      </c>
      <c r="B47" s="68" t="s">
        <v>667</v>
      </c>
      <c r="C47" s="68" t="s">
        <v>668</v>
      </c>
      <c r="D47" s="68"/>
      <c r="E47" s="69" t="s">
        <v>662</v>
      </c>
      <c r="F47" s="70"/>
      <c r="G47" s="71" t="s">
        <v>669</v>
      </c>
      <c r="H47" s="72"/>
      <c r="I47" s="78"/>
    </row>
    <row r="48" s="43" customFormat="1" ht="66" customHeight="1" spans="1:9">
      <c r="A48" s="68" t="s">
        <v>666</v>
      </c>
      <c r="B48" s="68" t="s">
        <v>667</v>
      </c>
      <c r="C48" s="68" t="s">
        <v>670</v>
      </c>
      <c r="D48" s="68"/>
      <c r="E48" s="69" t="s">
        <v>671</v>
      </c>
      <c r="F48" s="70"/>
      <c r="G48" s="71" t="s">
        <v>672</v>
      </c>
      <c r="H48" s="72"/>
      <c r="I48" s="78"/>
    </row>
    <row r="49" s="43" customFormat="1" ht="44.25" customHeight="1" spans="1:9">
      <c r="A49" s="68" t="s">
        <v>666</v>
      </c>
      <c r="B49" s="68" t="s">
        <v>667</v>
      </c>
      <c r="C49" s="68" t="s">
        <v>673</v>
      </c>
      <c r="D49" s="68"/>
      <c r="E49" s="69" t="s">
        <v>674</v>
      </c>
      <c r="F49" s="70"/>
      <c r="G49" s="71" t="s">
        <v>675</v>
      </c>
      <c r="H49" s="72"/>
      <c r="I49" s="78"/>
    </row>
    <row r="50" s="43" customFormat="1" ht="44.25" customHeight="1" spans="1:9">
      <c r="A50" s="68" t="s">
        <v>666</v>
      </c>
      <c r="B50" s="68" t="s">
        <v>676</v>
      </c>
      <c r="C50" s="68" t="s">
        <v>677</v>
      </c>
      <c r="D50" s="68"/>
      <c r="E50" s="69" t="s">
        <v>678</v>
      </c>
      <c r="F50" s="70"/>
      <c r="G50" s="71" t="s">
        <v>679</v>
      </c>
      <c r="H50" s="72"/>
      <c r="I50" s="78"/>
    </row>
    <row r="51" s="43" customFormat="1" ht="44.25" customHeight="1" spans="1:9">
      <c r="A51" s="68" t="s">
        <v>680</v>
      </c>
      <c r="B51" s="68" t="s">
        <v>681</v>
      </c>
      <c r="C51" s="68" t="s">
        <v>682</v>
      </c>
      <c r="D51" s="68"/>
      <c r="E51" s="69" t="s">
        <v>683</v>
      </c>
      <c r="F51" s="70"/>
      <c r="G51" s="71" t="s">
        <v>684</v>
      </c>
      <c r="H51" s="72"/>
      <c r="I51" s="78"/>
    </row>
    <row r="52" s="43" customFormat="1" ht="44.25" customHeight="1" spans="1:9">
      <c r="A52" s="68" t="s">
        <v>680</v>
      </c>
      <c r="B52" s="68" t="s">
        <v>681</v>
      </c>
      <c r="C52" s="68" t="s">
        <v>685</v>
      </c>
      <c r="D52" s="68"/>
      <c r="E52" s="69" t="s">
        <v>683</v>
      </c>
      <c r="F52" s="70"/>
      <c r="G52" s="71" t="s">
        <v>686</v>
      </c>
      <c r="H52" s="72"/>
      <c r="I52" s="78"/>
    </row>
    <row r="53" s="43" customFormat="1" ht="44.25" customHeight="1" spans="1:9">
      <c r="A53" s="68" t="s">
        <v>680</v>
      </c>
      <c r="B53" s="68" t="s">
        <v>681</v>
      </c>
      <c r="C53" s="68" t="s">
        <v>687</v>
      </c>
      <c r="D53" s="68"/>
      <c r="E53" s="69" t="s">
        <v>683</v>
      </c>
      <c r="F53" s="70"/>
      <c r="G53" s="71" t="s">
        <v>688</v>
      </c>
      <c r="H53" s="72"/>
      <c r="I53" s="78"/>
    </row>
  </sheetData>
  <mergeCells count="95">
    <mergeCell ref="A1:I1"/>
    <mergeCell ref="A2:I2"/>
    <mergeCell ref="A3:B3"/>
    <mergeCell ref="C3:I3"/>
    <mergeCell ref="C4:I4"/>
    <mergeCell ref="C5:I5"/>
    <mergeCell ref="G6:I6"/>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B32:I32"/>
    <mergeCell ref="A33:I33"/>
    <mergeCell ref="A34:D34"/>
    <mergeCell ref="C35:D35"/>
    <mergeCell ref="C36:D36"/>
    <mergeCell ref="E36:F36"/>
    <mergeCell ref="G36:I36"/>
    <mergeCell ref="C37:D37"/>
    <mergeCell ref="E37:F37"/>
    <mergeCell ref="G37:I37"/>
    <mergeCell ref="C38:D38"/>
    <mergeCell ref="E38:F38"/>
    <mergeCell ref="G38:I38"/>
    <mergeCell ref="C39:D39"/>
    <mergeCell ref="E39:F39"/>
    <mergeCell ref="G39:I39"/>
    <mergeCell ref="C40:D40"/>
    <mergeCell ref="E40:F40"/>
    <mergeCell ref="G40:I40"/>
    <mergeCell ref="C41:D41"/>
    <mergeCell ref="E41:F41"/>
    <mergeCell ref="G41:I41"/>
    <mergeCell ref="C42:D42"/>
    <mergeCell ref="E42:F42"/>
    <mergeCell ref="G42:I42"/>
    <mergeCell ref="C43:D43"/>
    <mergeCell ref="E43:F43"/>
    <mergeCell ref="G43:I43"/>
    <mergeCell ref="C44:D44"/>
    <mergeCell ref="E44:F44"/>
    <mergeCell ref="G44:I44"/>
    <mergeCell ref="C45:D45"/>
    <mergeCell ref="E45:F45"/>
    <mergeCell ref="G45:I45"/>
    <mergeCell ref="C46:D46"/>
    <mergeCell ref="E46:F46"/>
    <mergeCell ref="G46:I46"/>
    <mergeCell ref="C47:D47"/>
    <mergeCell ref="E47:F47"/>
    <mergeCell ref="G47:I47"/>
    <mergeCell ref="C48:D48"/>
    <mergeCell ref="E48:F48"/>
    <mergeCell ref="G48:I48"/>
    <mergeCell ref="C49:D49"/>
    <mergeCell ref="E49:F49"/>
    <mergeCell ref="G49:I49"/>
    <mergeCell ref="C50:D50"/>
    <mergeCell ref="E50:F50"/>
    <mergeCell ref="G50:I50"/>
    <mergeCell ref="C51:D51"/>
    <mergeCell ref="E51:F51"/>
    <mergeCell ref="G51:I51"/>
    <mergeCell ref="C52:D52"/>
    <mergeCell ref="E52:F52"/>
    <mergeCell ref="G52:I52"/>
    <mergeCell ref="C53:D53"/>
    <mergeCell ref="E53:F53"/>
    <mergeCell ref="G53:I53"/>
    <mergeCell ref="A4:A5"/>
    <mergeCell ref="A6:A31"/>
    <mergeCell ref="B6:B7"/>
    <mergeCell ref="C6:F7"/>
    <mergeCell ref="E34:F35"/>
    <mergeCell ref="G34:I35"/>
  </mergeCells>
  <printOptions horizontalCentered="1"/>
  <pageMargins left="0.511805555555556" right="0.511805555555556" top="0.747916666666667" bottom="0.747916666666667" header="0.313888888888889" footer="0.313888888888889"/>
  <pageSetup paperSize="9" scale="9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7"/>
  <sheetViews>
    <sheetView workbookViewId="0">
      <selection activeCell="F16" sqref="F16"/>
    </sheetView>
  </sheetViews>
  <sheetFormatPr defaultColWidth="8" defaultRowHeight="12" outlineLevelCol="7"/>
  <cols>
    <col min="1" max="1" width="25.375" style="31"/>
    <col min="2" max="2" width="25.375" style="31" customWidth="1"/>
    <col min="3" max="5" width="20.625" style="31" customWidth="1"/>
    <col min="6" max="6" width="22" style="31" customWidth="1"/>
    <col min="7" max="7" width="16.5" style="31" customWidth="1"/>
    <col min="8" max="8" width="17.625" style="31" customWidth="1"/>
    <col min="9" max="16384" width="8" style="31"/>
  </cols>
  <sheetData>
    <row r="1" customFormat="1" ht="13.5" spans="1:5">
      <c r="A1" s="32"/>
      <c r="B1" s="33"/>
      <c r="C1" s="33"/>
      <c r="D1" s="33"/>
      <c r="E1" s="33"/>
    </row>
    <row r="2" ht="20.25" spans="1:8">
      <c r="A2" s="3" t="s">
        <v>689</v>
      </c>
      <c r="B2" s="3"/>
      <c r="C2" s="3"/>
      <c r="D2" s="3"/>
      <c r="E2" s="3"/>
      <c r="F2" s="3"/>
      <c r="G2" s="3"/>
      <c r="H2" s="3"/>
    </row>
    <row r="3" ht="13.5" spans="1:1">
      <c r="A3" s="4" t="s">
        <v>1</v>
      </c>
    </row>
    <row r="4" ht="44.25" customHeight="1" spans="1:8">
      <c r="A4" s="34" t="s">
        <v>690</v>
      </c>
      <c r="B4" s="34" t="s">
        <v>691</v>
      </c>
      <c r="C4" s="34" t="s">
        <v>629</v>
      </c>
      <c r="D4" s="34" t="s">
        <v>630</v>
      </c>
      <c r="E4" s="34" t="s">
        <v>631</v>
      </c>
      <c r="F4" s="34" t="s">
        <v>627</v>
      </c>
      <c r="G4" s="34" t="s">
        <v>692</v>
      </c>
      <c r="H4" s="34" t="s">
        <v>628</v>
      </c>
    </row>
    <row r="5" ht="14.25" spans="1:8">
      <c r="A5" s="34">
        <v>1</v>
      </c>
      <c r="B5" s="34">
        <v>2</v>
      </c>
      <c r="C5" s="34">
        <v>3</v>
      </c>
      <c r="D5" s="34">
        <v>4</v>
      </c>
      <c r="E5" s="34">
        <v>5</v>
      </c>
      <c r="F5" s="34">
        <v>6</v>
      </c>
      <c r="G5" s="34">
        <v>7</v>
      </c>
      <c r="H5" s="34">
        <v>8</v>
      </c>
    </row>
    <row r="6" ht="25.5" customHeight="1" spans="1:8">
      <c r="A6" s="35" t="s">
        <v>693</v>
      </c>
      <c r="B6" s="35"/>
      <c r="C6" s="35"/>
      <c r="D6" s="35"/>
      <c r="E6" s="34"/>
      <c r="F6" s="34"/>
      <c r="G6" s="34"/>
      <c r="H6" s="34"/>
    </row>
    <row r="7" ht="27" customHeight="1" spans="1:8">
      <c r="A7" s="34" t="s">
        <v>694</v>
      </c>
      <c r="B7" s="34"/>
      <c r="C7" s="36"/>
      <c r="D7" s="36"/>
      <c r="E7" s="34"/>
      <c r="F7" s="34"/>
      <c r="G7" s="37"/>
      <c r="H7" s="34"/>
    </row>
    <row r="8" ht="27" customHeight="1" spans="1:8">
      <c r="A8" s="34"/>
      <c r="B8" s="34"/>
      <c r="C8" s="36"/>
      <c r="D8" s="36"/>
      <c r="E8" s="34"/>
      <c r="F8" s="34"/>
      <c r="G8" s="38"/>
      <c r="H8" s="34"/>
    </row>
    <row r="9" ht="27" customHeight="1" spans="1:8">
      <c r="A9" s="34"/>
      <c r="B9" s="34"/>
      <c r="C9" s="39" t="s">
        <v>695</v>
      </c>
      <c r="D9" s="39"/>
      <c r="E9" s="39"/>
      <c r="F9" s="39"/>
      <c r="G9" s="40"/>
      <c r="H9" s="34"/>
    </row>
    <row r="10" ht="23.25" customHeight="1" spans="1:8">
      <c r="A10" s="34" t="s">
        <v>696</v>
      </c>
      <c r="B10" s="34"/>
      <c r="C10" s="36"/>
      <c r="D10" s="36"/>
      <c r="E10" s="34"/>
      <c r="F10" s="34"/>
      <c r="G10" s="37"/>
      <c r="H10" s="37"/>
    </row>
    <row r="11" ht="23.25" customHeight="1" spans="1:8">
      <c r="A11" s="34"/>
      <c r="B11" s="34"/>
      <c r="C11" s="36"/>
      <c r="D11" s="36"/>
      <c r="E11" s="34"/>
      <c r="F11" s="34"/>
      <c r="G11" s="38"/>
      <c r="H11" s="38"/>
    </row>
    <row r="12" ht="23.25" customHeight="1" spans="1:8">
      <c r="A12" s="34"/>
      <c r="B12" s="34"/>
      <c r="C12" s="39" t="s">
        <v>695</v>
      </c>
      <c r="D12" s="39"/>
      <c r="E12" s="39"/>
      <c r="F12" s="39"/>
      <c r="G12" s="40"/>
      <c r="H12" s="40"/>
    </row>
    <row r="13" ht="30.75" customHeight="1" spans="1:8">
      <c r="A13" s="35" t="s">
        <v>693</v>
      </c>
      <c r="B13" s="35"/>
      <c r="C13" s="35"/>
      <c r="D13" s="35"/>
      <c r="E13" s="34"/>
      <c r="F13" s="34"/>
      <c r="G13" s="34"/>
      <c r="H13" s="34"/>
    </row>
    <row r="14" ht="23.25" customHeight="1" spans="1:8">
      <c r="A14" s="34" t="s">
        <v>694</v>
      </c>
      <c r="B14" s="34"/>
      <c r="C14" s="36"/>
      <c r="D14" s="36"/>
      <c r="E14" s="34"/>
      <c r="F14" s="34"/>
      <c r="G14" s="37"/>
      <c r="H14" s="37"/>
    </row>
    <row r="15" ht="23.25" customHeight="1" spans="1:8">
      <c r="A15" s="34"/>
      <c r="B15" s="34"/>
      <c r="C15" s="36"/>
      <c r="D15" s="36"/>
      <c r="E15" s="34"/>
      <c r="F15" s="34"/>
      <c r="G15" s="38"/>
      <c r="H15" s="38"/>
    </row>
    <row r="16" ht="23.25" customHeight="1" spans="1:8">
      <c r="A16" s="34"/>
      <c r="B16" s="34"/>
      <c r="C16" s="39" t="s">
        <v>695</v>
      </c>
      <c r="D16" s="39"/>
      <c r="E16" s="39"/>
      <c r="F16" s="39"/>
      <c r="G16" s="40"/>
      <c r="H16" s="40"/>
    </row>
    <row r="17" ht="27.75" customHeight="1" spans="1:8">
      <c r="A17" s="41" t="s">
        <v>697</v>
      </c>
      <c r="B17" s="39"/>
      <c r="C17" s="39"/>
      <c r="D17" s="39"/>
      <c r="E17" s="39"/>
      <c r="F17" s="39"/>
      <c r="G17" s="39"/>
      <c r="H17" s="39"/>
    </row>
  </sheetData>
  <mergeCells count="13">
    <mergeCell ref="A2:H2"/>
    <mergeCell ref="A7:A9"/>
    <mergeCell ref="A10:A12"/>
    <mergeCell ref="A14:A16"/>
    <mergeCell ref="B7:B9"/>
    <mergeCell ref="B10:B12"/>
    <mergeCell ref="B14:B16"/>
    <mergeCell ref="G7:G9"/>
    <mergeCell ref="G10:G12"/>
    <mergeCell ref="G14:G16"/>
    <mergeCell ref="H7:H9"/>
    <mergeCell ref="H10:H12"/>
    <mergeCell ref="H14:H16"/>
  </mergeCells>
  <printOptions horizontalCentered="1"/>
  <pageMargins left="0.55" right="0.55" top="0.786805555555556" bottom="0.786805555555556" header="0.511805555555556" footer="0.511805555555556"/>
  <pageSetup paperSize="9" scale="81"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20"/>
  <sheetViews>
    <sheetView workbookViewId="0">
      <selection activeCell="J8" sqref="J8"/>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2"/>
      <c r="B1" s="2"/>
      <c r="C1" s="2"/>
      <c r="D1" s="2"/>
      <c r="E1" s="2"/>
      <c r="F1" s="2"/>
      <c r="G1" s="2"/>
      <c r="H1" s="2"/>
      <c r="I1" s="2"/>
      <c r="J1" s="2"/>
      <c r="K1" s="2"/>
      <c r="L1" s="2"/>
      <c r="M1" s="2"/>
      <c r="N1" s="2"/>
      <c r="O1" s="2"/>
      <c r="P1" s="2"/>
      <c r="Q1" s="2"/>
      <c r="R1" s="2"/>
      <c r="V1" s="26"/>
    </row>
    <row r="2" ht="27.75" customHeight="1" spans="1:22">
      <c r="A2" s="3" t="s">
        <v>698</v>
      </c>
      <c r="B2" s="3"/>
      <c r="C2" s="3"/>
      <c r="D2" s="3"/>
      <c r="E2" s="3"/>
      <c r="F2" s="3"/>
      <c r="G2" s="3"/>
      <c r="H2" s="3"/>
      <c r="I2" s="3"/>
      <c r="J2" s="3"/>
      <c r="K2" s="3"/>
      <c r="L2" s="3"/>
      <c r="M2" s="3"/>
      <c r="N2" s="3"/>
      <c r="O2" s="3"/>
      <c r="P2" s="3"/>
      <c r="Q2" s="3"/>
      <c r="R2" s="3"/>
      <c r="S2" s="3"/>
      <c r="T2" s="3"/>
      <c r="U2" s="3"/>
      <c r="V2" s="3"/>
    </row>
    <row r="3" ht="15" customHeight="1" spans="1:22">
      <c r="A3" s="4" t="s">
        <v>1</v>
      </c>
      <c r="B3" s="5"/>
      <c r="C3" s="5"/>
      <c r="D3" s="5"/>
      <c r="E3" s="5"/>
      <c r="F3" s="5"/>
      <c r="G3" s="5"/>
      <c r="H3" s="5"/>
      <c r="I3" s="5"/>
      <c r="J3" s="5"/>
      <c r="K3" s="5"/>
      <c r="L3" s="5"/>
      <c r="M3" s="5"/>
      <c r="N3" s="5"/>
      <c r="O3" s="5"/>
      <c r="P3" s="5"/>
      <c r="Q3" s="5"/>
      <c r="R3" s="5"/>
      <c r="V3" s="27" t="s">
        <v>42</v>
      </c>
    </row>
    <row r="4" ht="15.75" customHeight="1" spans="1:22">
      <c r="A4" s="6" t="s">
        <v>699</v>
      </c>
      <c r="B4" s="7" t="s">
        <v>700</v>
      </c>
      <c r="C4" s="7" t="s">
        <v>701</v>
      </c>
      <c r="D4" s="7" t="s">
        <v>702</v>
      </c>
      <c r="E4" s="7" t="s">
        <v>703</v>
      </c>
      <c r="F4" s="7" t="s">
        <v>704</v>
      </c>
      <c r="G4" s="6" t="s">
        <v>705</v>
      </c>
      <c r="H4" s="8" t="s">
        <v>236</v>
      </c>
      <c r="I4" s="8"/>
      <c r="J4" s="8"/>
      <c r="K4" s="8"/>
      <c r="L4" s="8"/>
      <c r="M4" s="8"/>
      <c r="N4" s="8"/>
      <c r="O4" s="8"/>
      <c r="P4" s="8"/>
      <c r="Q4" s="8"/>
      <c r="R4" s="8"/>
      <c r="S4" s="8"/>
      <c r="T4" s="8"/>
      <c r="U4" s="8"/>
      <c r="V4" s="8"/>
    </row>
    <row r="5" ht="17.25" customHeight="1" spans="1:22">
      <c r="A5" s="6"/>
      <c r="B5" s="9"/>
      <c r="C5" s="9"/>
      <c r="D5" s="9"/>
      <c r="E5" s="9"/>
      <c r="F5" s="9"/>
      <c r="G5" s="6"/>
      <c r="H5" s="10" t="s">
        <v>100</v>
      </c>
      <c r="I5" s="22" t="s">
        <v>240</v>
      </c>
      <c r="J5" s="23"/>
      <c r="K5" s="23"/>
      <c r="L5" s="23"/>
      <c r="M5" s="23"/>
      <c r="N5" s="23"/>
      <c r="O5" s="23"/>
      <c r="P5" s="24"/>
      <c r="Q5" s="25" t="s">
        <v>706</v>
      </c>
      <c r="R5" s="6" t="s">
        <v>707</v>
      </c>
      <c r="S5" s="28" t="s">
        <v>239</v>
      </c>
      <c r="T5" s="28"/>
      <c r="U5" s="28"/>
      <c r="V5" s="28"/>
    </row>
    <row r="6" ht="54" spans="1:22">
      <c r="A6" s="6"/>
      <c r="B6" s="11"/>
      <c r="C6" s="11"/>
      <c r="D6" s="11"/>
      <c r="E6" s="11"/>
      <c r="F6" s="11"/>
      <c r="G6" s="6"/>
      <c r="H6" s="12"/>
      <c r="I6" s="25" t="s">
        <v>104</v>
      </c>
      <c r="J6" s="25" t="s">
        <v>243</v>
      </c>
      <c r="K6" s="25" t="s">
        <v>244</v>
      </c>
      <c r="L6" s="25" t="s">
        <v>245</v>
      </c>
      <c r="M6" s="25" t="s">
        <v>246</v>
      </c>
      <c r="N6" s="6" t="s">
        <v>247</v>
      </c>
      <c r="O6" s="6" t="s">
        <v>248</v>
      </c>
      <c r="P6" s="6" t="s">
        <v>249</v>
      </c>
      <c r="Q6" s="29"/>
      <c r="R6" s="6"/>
      <c r="S6" s="30" t="s">
        <v>104</v>
      </c>
      <c r="T6" s="30" t="s">
        <v>250</v>
      </c>
      <c r="U6" s="30" t="s">
        <v>251</v>
      </c>
      <c r="V6" s="30" t="s">
        <v>252</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18.75" customHeight="1" spans="1:22">
      <c r="A8" s="13"/>
      <c r="B8" s="14"/>
      <c r="C8" s="15"/>
      <c r="D8" s="16"/>
      <c r="E8" s="17"/>
      <c r="F8" s="17"/>
      <c r="G8" s="16"/>
      <c r="H8" s="18"/>
      <c r="I8" s="18"/>
      <c r="J8" s="18"/>
      <c r="K8" s="18"/>
      <c r="L8" s="18"/>
      <c r="M8" s="18"/>
      <c r="N8" s="18"/>
      <c r="O8" s="18"/>
      <c r="P8" s="18"/>
      <c r="Q8" s="18"/>
      <c r="R8" s="18"/>
      <c r="S8" s="19"/>
      <c r="T8" s="19"/>
      <c r="U8" s="19"/>
      <c r="V8" s="19"/>
    </row>
    <row r="9" customHeight="1" spans="1:22">
      <c r="A9" s="19"/>
      <c r="B9" s="19"/>
      <c r="C9" s="19"/>
      <c r="D9" s="19"/>
      <c r="E9" s="19"/>
      <c r="F9" s="19"/>
      <c r="G9" s="19"/>
      <c r="H9" s="19"/>
      <c r="I9" s="19"/>
      <c r="J9" s="19"/>
      <c r="K9" s="19"/>
      <c r="L9" s="19"/>
      <c r="M9" s="19"/>
      <c r="N9" s="19"/>
      <c r="O9" s="19"/>
      <c r="P9" s="19"/>
      <c r="Q9" s="19"/>
      <c r="R9" s="19"/>
      <c r="S9" s="19"/>
      <c r="T9" s="19"/>
      <c r="U9" s="19"/>
      <c r="V9" s="19"/>
    </row>
    <row r="10" customHeight="1" spans="1:22">
      <c r="A10" s="19"/>
      <c r="B10" s="19"/>
      <c r="C10" s="19"/>
      <c r="D10" s="19"/>
      <c r="E10" s="19"/>
      <c r="F10" s="20"/>
      <c r="G10" s="20"/>
      <c r="H10" s="19"/>
      <c r="I10" s="19"/>
      <c r="J10" s="19"/>
      <c r="K10" s="19"/>
      <c r="L10" s="19"/>
      <c r="M10" s="19"/>
      <c r="N10" s="19"/>
      <c r="O10" s="19"/>
      <c r="P10" s="19"/>
      <c r="Q10" s="19"/>
      <c r="R10" s="19"/>
      <c r="S10" s="19"/>
      <c r="T10" s="19"/>
      <c r="U10" s="19"/>
      <c r="V10" s="19"/>
    </row>
    <row r="11" customHeight="1" spans="1:22">
      <c r="A11" s="19"/>
      <c r="B11" s="19"/>
      <c r="C11" s="19"/>
      <c r="D11" s="19"/>
      <c r="E11" s="19"/>
      <c r="F11" s="20"/>
      <c r="G11" s="20"/>
      <c r="H11" s="19"/>
      <c r="I11" s="19"/>
      <c r="J11" s="19"/>
      <c r="K11" s="19"/>
      <c r="L11" s="19"/>
      <c r="M11" s="19"/>
      <c r="N11" s="19"/>
      <c r="O11" s="19"/>
      <c r="P11" s="19"/>
      <c r="Q11" s="19"/>
      <c r="R11" s="19"/>
      <c r="S11" s="19"/>
      <c r="T11" s="19"/>
      <c r="U11" s="19"/>
      <c r="V11" s="19"/>
    </row>
    <row r="12" customHeight="1" spans="1:22">
      <c r="A12" s="19"/>
      <c r="B12" s="19"/>
      <c r="C12" s="19"/>
      <c r="D12" s="19"/>
      <c r="E12" s="19"/>
      <c r="F12" s="20"/>
      <c r="G12" s="20"/>
      <c r="H12" s="19"/>
      <c r="I12" s="19"/>
      <c r="J12" s="19"/>
      <c r="K12" s="19"/>
      <c r="L12" s="19"/>
      <c r="M12" s="19"/>
      <c r="N12" s="19"/>
      <c r="O12" s="19"/>
      <c r="P12" s="19"/>
      <c r="Q12" s="19"/>
      <c r="R12" s="19"/>
      <c r="S12" s="19"/>
      <c r="T12" s="19"/>
      <c r="U12" s="19"/>
      <c r="V12" s="19"/>
    </row>
    <row r="13" customHeight="1" spans="1:22">
      <c r="A13" s="19"/>
      <c r="B13" s="19"/>
      <c r="C13" s="19"/>
      <c r="D13" s="19"/>
      <c r="E13" s="19"/>
      <c r="F13" s="20"/>
      <c r="G13" s="20"/>
      <c r="H13" s="19"/>
      <c r="I13" s="19"/>
      <c r="J13" s="19"/>
      <c r="K13" s="19"/>
      <c r="L13" s="19"/>
      <c r="M13" s="19"/>
      <c r="N13" s="19"/>
      <c r="O13" s="19"/>
      <c r="P13" s="19"/>
      <c r="Q13" s="19"/>
      <c r="R13" s="19"/>
      <c r="S13" s="19"/>
      <c r="T13" s="19"/>
      <c r="U13" s="19"/>
      <c r="V13" s="19"/>
    </row>
    <row r="14" customHeight="1" spans="1:22">
      <c r="A14" s="19"/>
      <c r="B14" s="19"/>
      <c r="C14" s="19"/>
      <c r="D14" s="19"/>
      <c r="E14" s="19"/>
      <c r="F14" s="20"/>
      <c r="G14" s="20"/>
      <c r="H14" s="19"/>
      <c r="I14" s="19"/>
      <c r="J14" s="19"/>
      <c r="K14" s="19"/>
      <c r="L14" s="19"/>
      <c r="M14" s="19"/>
      <c r="N14" s="19"/>
      <c r="O14" s="19"/>
      <c r="P14" s="19"/>
      <c r="Q14" s="19"/>
      <c r="R14" s="19"/>
      <c r="S14" s="19"/>
      <c r="T14" s="19"/>
      <c r="U14" s="19"/>
      <c r="V14" s="19"/>
    </row>
    <row r="15" customHeight="1" spans="1:22">
      <c r="A15" s="19"/>
      <c r="B15" s="19"/>
      <c r="C15" s="19"/>
      <c r="D15" s="19"/>
      <c r="E15" s="19"/>
      <c r="F15" s="20"/>
      <c r="G15" s="20"/>
      <c r="H15" s="19"/>
      <c r="I15" s="19"/>
      <c r="J15" s="19"/>
      <c r="K15" s="19"/>
      <c r="L15" s="19"/>
      <c r="M15" s="19"/>
      <c r="N15" s="19"/>
      <c r="O15" s="19"/>
      <c r="P15" s="19"/>
      <c r="Q15" s="19"/>
      <c r="R15" s="19"/>
      <c r="S15" s="19"/>
      <c r="T15" s="19"/>
      <c r="U15" s="19"/>
      <c r="V15" s="19"/>
    </row>
    <row r="16" customHeight="1" spans="1:22">
      <c r="A16" s="19"/>
      <c r="B16" s="19"/>
      <c r="C16" s="19"/>
      <c r="D16" s="19"/>
      <c r="E16" s="19"/>
      <c r="F16" s="20"/>
      <c r="G16" s="20"/>
      <c r="H16" s="19"/>
      <c r="I16" s="19"/>
      <c r="J16" s="19"/>
      <c r="K16" s="19"/>
      <c r="L16" s="19"/>
      <c r="M16" s="19"/>
      <c r="N16" s="19"/>
      <c r="O16" s="19"/>
      <c r="P16" s="19"/>
      <c r="Q16" s="19"/>
      <c r="R16" s="19"/>
      <c r="S16" s="19"/>
      <c r="T16" s="19"/>
      <c r="U16" s="19"/>
      <c r="V16" s="19"/>
    </row>
    <row r="17" customHeight="1" spans="1:22">
      <c r="A17" s="19"/>
      <c r="B17" s="19"/>
      <c r="C17" s="19"/>
      <c r="D17" s="19"/>
      <c r="E17" s="19"/>
      <c r="F17" s="20"/>
      <c r="G17" s="20"/>
      <c r="H17" s="19"/>
      <c r="I17" s="19"/>
      <c r="J17" s="19"/>
      <c r="K17" s="19"/>
      <c r="L17" s="19"/>
      <c r="M17" s="19"/>
      <c r="N17" s="19"/>
      <c r="O17" s="19"/>
      <c r="P17" s="19"/>
      <c r="Q17" s="19"/>
      <c r="R17" s="19"/>
      <c r="S17" s="19"/>
      <c r="T17" s="19"/>
      <c r="U17" s="19"/>
      <c r="V17" s="19"/>
    </row>
    <row r="18" customHeight="1" spans="1:22">
      <c r="A18" s="19"/>
      <c r="B18" s="19"/>
      <c r="C18" s="19"/>
      <c r="D18" s="19"/>
      <c r="E18" s="19"/>
      <c r="F18" s="20"/>
      <c r="G18" s="20"/>
      <c r="H18" s="19"/>
      <c r="I18" s="19"/>
      <c r="J18" s="19"/>
      <c r="K18" s="19"/>
      <c r="L18" s="19"/>
      <c r="M18" s="19"/>
      <c r="N18" s="19"/>
      <c r="O18" s="19"/>
      <c r="P18" s="19"/>
      <c r="Q18" s="19"/>
      <c r="R18" s="19"/>
      <c r="S18" s="19"/>
      <c r="T18" s="19"/>
      <c r="U18" s="19"/>
      <c r="V18" s="19"/>
    </row>
    <row r="20" customHeight="1" spans="1:4">
      <c r="A20" s="21"/>
      <c r="B20" s="21"/>
      <c r="C20" s="21"/>
      <c r="D20" s="2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rintOptions horizontalCentered="1"/>
  <pageMargins left="0.55" right="0.55" top="0.786805555555556" bottom="0.786805555555556" header="0.511805555555556" footer="0.511805555555556"/>
  <pageSetup paperSize="9" scale="6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4"/>
  <sheetViews>
    <sheetView workbookViewId="0">
      <selection activeCell="A9" sqref="A9"/>
    </sheetView>
  </sheetViews>
  <sheetFormatPr defaultColWidth="9" defaultRowHeight="13.5" outlineLevelCol="1"/>
  <cols>
    <col min="1" max="1" width="46.5" customWidth="1"/>
    <col min="2" max="2" width="38.875" customWidth="1"/>
  </cols>
  <sheetData>
    <row r="1" ht="20.1" customHeight="1" spans="1:2">
      <c r="A1" s="97"/>
      <c r="B1" s="97"/>
    </row>
    <row r="2" ht="39.95" customHeight="1" spans="1:2">
      <c r="A2" s="3" t="s">
        <v>40</v>
      </c>
      <c r="B2" s="3"/>
    </row>
    <row r="3" s="1" customFormat="1" ht="39" customHeight="1" spans="1:2">
      <c r="A3" s="219" t="s">
        <v>41</v>
      </c>
      <c r="B3" s="26" t="s">
        <v>42</v>
      </c>
    </row>
    <row r="4" s="1" customFormat="1" ht="27" customHeight="1" spans="1:2">
      <c r="A4" s="8" t="s">
        <v>5</v>
      </c>
      <c r="B4" s="8" t="s">
        <v>43</v>
      </c>
    </row>
    <row r="5" s="1" customFormat="1" ht="27" customHeight="1" spans="1:2">
      <c r="A5" s="8"/>
      <c r="B5" s="8"/>
    </row>
    <row r="6" s="1" customFormat="1" ht="32.1" customHeight="1" spans="1:2">
      <c r="A6" s="230" t="s">
        <v>44</v>
      </c>
      <c r="B6" s="224">
        <v>84262.72</v>
      </c>
    </row>
    <row r="7" s="1" customFormat="1" ht="32.1" customHeight="1" spans="1:2">
      <c r="A7" s="231" t="s">
        <v>45</v>
      </c>
      <c r="B7" s="224"/>
    </row>
    <row r="8" s="1" customFormat="1" ht="32.1" customHeight="1" spans="1:2">
      <c r="A8" s="231" t="s">
        <v>46</v>
      </c>
      <c r="B8" s="224"/>
    </row>
    <row r="9" s="1" customFormat="1" ht="32.1" customHeight="1" spans="1:2">
      <c r="A9" s="231" t="s">
        <v>47</v>
      </c>
      <c r="B9" s="224"/>
    </row>
    <row r="10" s="1" customFormat="1" ht="32.1" customHeight="1" spans="1:2">
      <c r="A10" s="231" t="s">
        <v>48</v>
      </c>
      <c r="B10" s="224"/>
    </row>
    <row r="11" s="1" customFormat="1" ht="32.1" customHeight="1" spans="1:2">
      <c r="A11" s="231" t="s">
        <v>49</v>
      </c>
      <c r="B11" s="224"/>
    </row>
    <row r="12" s="1" customFormat="1" ht="32.1" customHeight="1" spans="1:2">
      <c r="A12" s="231" t="s">
        <v>50</v>
      </c>
      <c r="B12" s="224">
        <v>11279.73</v>
      </c>
    </row>
    <row r="13" s="1" customFormat="1" ht="32.1" customHeight="1" spans="1:2">
      <c r="A13" s="121"/>
      <c r="B13" s="224"/>
    </row>
    <row r="14" s="1" customFormat="1" ht="32.1" customHeight="1" spans="1:2">
      <c r="A14" s="229" t="s">
        <v>38</v>
      </c>
      <c r="B14" s="228">
        <f>SUM(B6:B12)</f>
        <v>95542.45</v>
      </c>
    </row>
  </sheetData>
  <mergeCells count="4">
    <mergeCell ref="A1:B1"/>
    <mergeCell ref="A2:B2"/>
    <mergeCell ref="A4:A5"/>
    <mergeCell ref="B4:B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0"/>
  <sheetViews>
    <sheetView workbookViewId="0">
      <selection activeCell="B6" sqref="B6"/>
    </sheetView>
  </sheetViews>
  <sheetFormatPr defaultColWidth="8" defaultRowHeight="14.25" customHeight="1" outlineLevelCol="1"/>
  <cols>
    <col min="1" max="2" width="43.125" style="1" customWidth="1"/>
    <col min="3" max="16377" width="8" style="1"/>
  </cols>
  <sheetData>
    <row r="1" s="1" customFormat="1" ht="12" spans="1:1">
      <c r="A1" s="2"/>
    </row>
    <row r="2" s="1" customFormat="1" ht="51.95" customHeight="1" spans="1:2">
      <c r="A2" s="3" t="s">
        <v>51</v>
      </c>
      <c r="B2" s="3"/>
    </row>
    <row r="3" s="1" customFormat="1" ht="24" customHeight="1" spans="1:2">
      <c r="A3" s="219" t="s">
        <v>1</v>
      </c>
      <c r="B3" s="27" t="s">
        <v>2</v>
      </c>
    </row>
    <row r="4" s="1" customFormat="1" ht="24" customHeight="1" spans="1:2">
      <c r="A4" s="8" t="s">
        <v>7</v>
      </c>
      <c r="B4" s="8" t="s">
        <v>43</v>
      </c>
    </row>
    <row r="5" s="1" customFormat="1" ht="24" customHeight="1" spans="1:2">
      <c r="A5" s="8"/>
      <c r="B5" s="8"/>
    </row>
    <row r="6" s="1" customFormat="1" ht="24" customHeight="1" spans="1:2">
      <c r="A6" s="225" t="s">
        <v>9</v>
      </c>
      <c r="B6" s="224"/>
    </row>
    <row r="7" s="1" customFormat="1" ht="24" customHeight="1" spans="1:2">
      <c r="A7" s="225" t="s">
        <v>11</v>
      </c>
      <c r="B7" s="224"/>
    </row>
    <row r="8" s="1" customFormat="1" ht="24" customHeight="1" spans="1:2">
      <c r="A8" s="225" t="s">
        <v>13</v>
      </c>
      <c r="B8" s="224"/>
    </row>
    <row r="9" s="1" customFormat="1" ht="24" customHeight="1" spans="1:2">
      <c r="A9" s="225" t="s">
        <v>15</v>
      </c>
      <c r="B9" s="224"/>
    </row>
    <row r="10" s="1" customFormat="1" ht="24" customHeight="1" spans="1:2">
      <c r="A10" s="225" t="s">
        <v>17</v>
      </c>
      <c r="B10" s="224">
        <v>95542.45</v>
      </c>
    </row>
    <row r="11" s="1" customFormat="1" ht="24" customHeight="1" spans="1:2">
      <c r="A11" s="225" t="s">
        <v>19</v>
      </c>
      <c r="B11" s="224"/>
    </row>
    <row r="12" s="1" customFormat="1" ht="24" customHeight="1" spans="1:2">
      <c r="A12" s="225" t="s">
        <v>21</v>
      </c>
      <c r="B12" s="224"/>
    </row>
    <row r="13" s="1" customFormat="1" ht="24" customHeight="1" spans="1:2">
      <c r="A13" s="225" t="s">
        <v>22</v>
      </c>
      <c r="B13" s="224"/>
    </row>
    <row r="14" s="1" customFormat="1" ht="24" customHeight="1" spans="1:2">
      <c r="A14" s="225" t="s">
        <v>23</v>
      </c>
      <c r="B14" s="224"/>
    </row>
    <row r="15" s="1" customFormat="1" ht="24" customHeight="1" spans="1:2">
      <c r="A15" s="225" t="s">
        <v>24</v>
      </c>
      <c r="B15" s="224"/>
    </row>
    <row r="16" s="1" customFormat="1" ht="24" customHeight="1" spans="1:2">
      <c r="A16" s="225" t="s">
        <v>25</v>
      </c>
      <c r="B16" s="224"/>
    </row>
    <row r="17" s="1" customFormat="1" ht="24" customHeight="1" spans="1:2">
      <c r="A17" s="225" t="s">
        <v>26</v>
      </c>
      <c r="B17" s="224"/>
    </row>
    <row r="18" s="1" customFormat="1" ht="24" customHeight="1" spans="1:2">
      <c r="A18" s="225" t="s">
        <v>27</v>
      </c>
      <c r="B18" s="224"/>
    </row>
    <row r="19" s="1" customFormat="1" ht="24" customHeight="1" spans="1:2">
      <c r="A19" s="223" t="s">
        <v>28</v>
      </c>
      <c r="B19" s="224"/>
    </row>
    <row r="20" s="1" customFormat="1" ht="24" customHeight="1" spans="1:2">
      <c r="A20" s="223" t="s">
        <v>29</v>
      </c>
      <c r="B20" s="224"/>
    </row>
    <row r="21" s="1" customFormat="1" ht="24" customHeight="1" spans="1:2">
      <c r="A21" s="223" t="s">
        <v>30</v>
      </c>
      <c r="B21" s="224"/>
    </row>
    <row r="22" s="1" customFormat="1" ht="24" customHeight="1" spans="1:2">
      <c r="A22" s="223" t="s">
        <v>31</v>
      </c>
      <c r="B22" s="224"/>
    </row>
    <row r="23" s="1" customFormat="1" ht="24" customHeight="1" spans="1:2">
      <c r="A23" s="223" t="s">
        <v>32</v>
      </c>
      <c r="B23" s="224"/>
    </row>
    <row r="24" s="1" customFormat="1" ht="24" customHeight="1" spans="1:2">
      <c r="A24" s="223" t="s">
        <v>33</v>
      </c>
      <c r="B24" s="224"/>
    </row>
    <row r="25" s="1" customFormat="1" ht="24" customHeight="1" spans="1:2">
      <c r="A25" s="223" t="s">
        <v>34</v>
      </c>
      <c r="B25" s="224"/>
    </row>
    <row r="26" s="1" customFormat="1" ht="24" customHeight="1" spans="1:2">
      <c r="A26" s="223" t="s">
        <v>35</v>
      </c>
      <c r="B26" s="224"/>
    </row>
    <row r="27" s="1" customFormat="1" ht="24" customHeight="1" spans="1:2">
      <c r="A27" s="223" t="s">
        <v>36</v>
      </c>
      <c r="B27" s="224"/>
    </row>
    <row r="28" s="1" customFormat="1" ht="24" customHeight="1" spans="1:2">
      <c r="A28" s="223" t="s">
        <v>37</v>
      </c>
      <c r="B28" s="228"/>
    </row>
    <row r="29" s="1" customFormat="1" ht="24" customHeight="1" spans="1:2">
      <c r="A29" s="229" t="s">
        <v>39</v>
      </c>
      <c r="B29" s="228">
        <v>95542.45</v>
      </c>
    </row>
    <row r="30" s="1" customFormat="1" ht="29.25" customHeight="1"/>
  </sheetData>
  <mergeCells count="3">
    <mergeCell ref="A2:B2"/>
    <mergeCell ref="A4:A5"/>
    <mergeCell ref="B4:B5"/>
  </mergeCells>
  <printOptions horizontalCentered="1"/>
  <pageMargins left="0.590277777777778" right="0.590277777777778"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2"/>
  <sheetViews>
    <sheetView showGridLines="0" workbookViewId="0">
      <selection activeCell="A14" sqref="A14"/>
    </sheetView>
  </sheetViews>
  <sheetFormatPr defaultColWidth="8" defaultRowHeight="14.25" customHeight="1" outlineLevelCol="3"/>
  <cols>
    <col min="1" max="1" width="53.625" style="31" customWidth="1"/>
    <col min="2" max="2" width="40.625" style="31" customWidth="1"/>
    <col min="3" max="3" width="53.625" style="31" customWidth="1"/>
    <col min="4" max="4" width="40.625" style="31" customWidth="1"/>
    <col min="5" max="16384" width="8" style="31"/>
  </cols>
  <sheetData>
    <row r="1" ht="13.5" spans="1:3">
      <c r="A1" s="218"/>
      <c r="B1" s="218"/>
      <c r="C1" s="218"/>
    </row>
    <row r="2" ht="33" customHeight="1" spans="1:4">
      <c r="A2" s="3" t="s">
        <v>52</v>
      </c>
      <c r="B2" s="3"/>
      <c r="C2" s="3"/>
      <c r="D2" s="3"/>
    </row>
    <row r="3" spans="1:4">
      <c r="A3" s="219" t="s">
        <v>41</v>
      </c>
      <c r="B3" s="220"/>
      <c r="C3" s="220"/>
      <c r="D3" s="26" t="s">
        <v>2</v>
      </c>
    </row>
    <row r="4" ht="26.1" customHeight="1" spans="1:4">
      <c r="A4" s="221" t="s">
        <v>3</v>
      </c>
      <c r="B4" s="221"/>
      <c r="C4" s="221" t="s">
        <v>4</v>
      </c>
      <c r="D4" s="221"/>
    </row>
    <row r="5" ht="26.1" customHeight="1" spans="1:4">
      <c r="A5" s="221" t="s">
        <v>5</v>
      </c>
      <c r="B5" s="222" t="s">
        <v>6</v>
      </c>
      <c r="C5" s="221" t="s">
        <v>53</v>
      </c>
      <c r="D5" s="222" t="s">
        <v>6</v>
      </c>
    </row>
    <row r="6" ht="26.1" customHeight="1" spans="1:4">
      <c r="A6" s="221"/>
      <c r="B6" s="222"/>
      <c r="C6" s="221"/>
      <c r="D6" s="222"/>
    </row>
    <row r="7" ht="26.1" customHeight="1" spans="1:4">
      <c r="A7" s="223" t="s">
        <v>54</v>
      </c>
      <c r="B7" s="224">
        <v>84262.72</v>
      </c>
      <c r="C7" s="107" t="s">
        <v>55</v>
      </c>
      <c r="D7" s="224">
        <v>84262.72</v>
      </c>
    </row>
    <row r="8" ht="26.1" customHeight="1" spans="1:4">
      <c r="A8" s="223" t="s">
        <v>56</v>
      </c>
      <c r="B8" s="224">
        <v>84262.72</v>
      </c>
      <c r="C8" s="225" t="s">
        <v>57</v>
      </c>
      <c r="D8" s="224"/>
    </row>
    <row r="9" ht="26.1" customHeight="1" spans="1:4">
      <c r="A9" s="223" t="s">
        <v>58</v>
      </c>
      <c r="B9" s="224">
        <v>84262.72</v>
      </c>
      <c r="C9" s="225" t="s">
        <v>59</v>
      </c>
      <c r="D9" s="224"/>
    </row>
    <row r="10" ht="26.1" customHeight="1" spans="1:4">
      <c r="A10" s="223" t="s">
        <v>60</v>
      </c>
      <c r="B10" s="224"/>
      <c r="C10" s="225" t="s">
        <v>61</v>
      </c>
      <c r="D10" s="224"/>
    </row>
    <row r="11" ht="26.1" customHeight="1" spans="1:4">
      <c r="A11" s="223" t="s">
        <v>62</v>
      </c>
      <c r="B11" s="224"/>
      <c r="C11" s="225" t="s">
        <v>63</v>
      </c>
      <c r="D11" s="224"/>
    </row>
    <row r="12" ht="26.1" customHeight="1" spans="1:4">
      <c r="A12" s="223" t="s">
        <v>64</v>
      </c>
      <c r="B12" s="224"/>
      <c r="C12" s="225" t="s">
        <v>65</v>
      </c>
      <c r="D12" s="224">
        <v>94971.3</v>
      </c>
    </row>
    <row r="13" ht="26.1" customHeight="1" spans="1:4">
      <c r="A13" s="223" t="s">
        <v>66</v>
      </c>
      <c r="B13" s="224"/>
      <c r="C13" s="225" t="s">
        <v>67</v>
      </c>
      <c r="D13" s="224"/>
    </row>
    <row r="14" ht="26.1" customHeight="1" spans="1:4">
      <c r="A14" s="223" t="s">
        <v>68</v>
      </c>
      <c r="B14" s="224"/>
      <c r="C14" s="225" t="s">
        <v>69</v>
      </c>
      <c r="D14" s="224"/>
    </row>
    <row r="15" ht="26.1" customHeight="1" spans="1:4">
      <c r="A15" s="223" t="s">
        <v>70</v>
      </c>
      <c r="B15" s="107"/>
      <c r="C15" s="225" t="s">
        <v>71</v>
      </c>
      <c r="D15" s="224"/>
    </row>
    <row r="16" ht="26.1" customHeight="1" spans="1:4">
      <c r="A16" s="223" t="s">
        <v>72</v>
      </c>
      <c r="B16" s="224"/>
      <c r="C16" s="225" t="s">
        <v>73</v>
      </c>
      <c r="D16" s="224"/>
    </row>
    <row r="17" ht="26.1" customHeight="1" spans="1:4">
      <c r="A17" s="223" t="s">
        <v>74</v>
      </c>
      <c r="B17" s="224">
        <v>10708.58</v>
      </c>
      <c r="C17" s="225" t="s">
        <v>75</v>
      </c>
      <c r="D17" s="224"/>
    </row>
    <row r="18" ht="26.1" customHeight="1" spans="1:4">
      <c r="A18" s="223"/>
      <c r="B18" s="224"/>
      <c r="C18" s="225" t="s">
        <v>76</v>
      </c>
      <c r="D18" s="224"/>
    </row>
    <row r="19" ht="26.1" customHeight="1" spans="1:4">
      <c r="A19" s="223"/>
      <c r="B19" s="224"/>
      <c r="C19" s="225" t="s">
        <v>77</v>
      </c>
      <c r="D19" s="224"/>
    </row>
    <row r="20" ht="26.1" customHeight="1" spans="1:4">
      <c r="A20" s="223"/>
      <c r="B20" s="224"/>
      <c r="C20" s="225" t="s">
        <v>78</v>
      </c>
      <c r="D20" s="224"/>
    </row>
    <row r="21" ht="26.1" customHeight="1" spans="1:4">
      <c r="A21" s="223"/>
      <c r="B21" s="224"/>
      <c r="C21" s="223" t="s">
        <v>79</v>
      </c>
      <c r="D21" s="224"/>
    </row>
    <row r="22" ht="26.1" customHeight="1" spans="1:4">
      <c r="A22" s="223"/>
      <c r="B22" s="226"/>
      <c r="C22" s="223" t="s">
        <v>80</v>
      </c>
      <c r="D22" s="224"/>
    </row>
    <row r="23" ht="26.1" customHeight="1" spans="1:4">
      <c r="A23" s="223"/>
      <c r="B23" s="226"/>
      <c r="C23" s="223" t="s">
        <v>81</v>
      </c>
      <c r="D23" s="224"/>
    </row>
    <row r="24" ht="26.1" customHeight="1" spans="1:4">
      <c r="A24" s="223"/>
      <c r="B24" s="226"/>
      <c r="C24" s="223" t="s">
        <v>82</v>
      </c>
      <c r="D24" s="224"/>
    </row>
    <row r="25" ht="26.1" customHeight="1" spans="1:4">
      <c r="A25" s="107"/>
      <c r="B25" s="226"/>
      <c r="C25" s="223" t="s">
        <v>83</v>
      </c>
      <c r="D25" s="224"/>
    </row>
    <row r="26" ht="26.1" customHeight="1" spans="1:4">
      <c r="A26" s="225"/>
      <c r="B26" s="226"/>
      <c r="C26" s="223" t="s">
        <v>84</v>
      </c>
      <c r="D26" s="224"/>
    </row>
    <row r="27" ht="26.1" customHeight="1" spans="1:4">
      <c r="A27" s="107"/>
      <c r="B27" s="226"/>
      <c r="C27" s="223" t="s">
        <v>85</v>
      </c>
      <c r="D27" s="224"/>
    </row>
    <row r="28" ht="26.1" customHeight="1" spans="1:4">
      <c r="A28" s="107"/>
      <c r="B28" s="226"/>
      <c r="C28" s="223" t="s">
        <v>86</v>
      </c>
      <c r="D28" s="224"/>
    </row>
    <row r="29" ht="26.1" customHeight="1" spans="1:4">
      <c r="A29" s="225"/>
      <c r="B29" s="226"/>
      <c r="C29" s="223" t="s">
        <v>87</v>
      </c>
      <c r="D29" s="224"/>
    </row>
    <row r="30" ht="26.1" customHeight="1" spans="1:4">
      <c r="A30" s="225"/>
      <c r="B30" s="226"/>
      <c r="C30" s="223" t="s">
        <v>88</v>
      </c>
      <c r="D30" s="224"/>
    </row>
    <row r="31" ht="26.1" customHeight="1" spans="1:4">
      <c r="A31" s="225"/>
      <c r="B31" s="226"/>
      <c r="C31" s="223" t="s">
        <v>89</v>
      </c>
      <c r="D31" s="224"/>
    </row>
    <row r="32" ht="26.1" customHeight="1" spans="1:4">
      <c r="A32" s="113" t="s">
        <v>38</v>
      </c>
      <c r="B32" s="227">
        <f>SUM(B8,B17)</f>
        <v>94971.3</v>
      </c>
      <c r="C32" s="113" t="s">
        <v>39</v>
      </c>
      <c r="D32" s="227">
        <v>94971.3</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2"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186"/>
  <sheetViews>
    <sheetView workbookViewId="0">
      <selection activeCell="D18" sqref="D18"/>
    </sheetView>
  </sheetViews>
  <sheetFormatPr defaultColWidth="9" defaultRowHeight="13.5"/>
  <cols>
    <col min="1" max="3" width="6.75" customWidth="1"/>
    <col min="4" max="4" width="31.625" customWidth="1"/>
    <col min="5" max="5" width="10.375" customWidth="1"/>
    <col min="6" max="6" width="11.125" customWidth="1"/>
    <col min="7" max="7" width="9.875" customWidth="1"/>
    <col min="8" max="8" width="10.5" customWidth="1"/>
    <col min="9" max="9" width="11.5" customWidth="1"/>
    <col min="17" max="17" width="11.125" customWidth="1"/>
    <col min="18" max="18" width="10.875" customWidth="1"/>
    <col min="19" max="19" width="11.625" customWidth="1"/>
    <col min="20" max="20" width="11.875" customWidth="1"/>
    <col min="21" max="21" width="11.375" customWidth="1"/>
    <col min="27" max="27" width="11.375" customWidth="1"/>
    <col min="28" max="28" width="11.75" customWidth="1"/>
  </cols>
  <sheetData>
    <row r="1" ht="20.25" spans="1:28">
      <c r="A1" s="3" t="s">
        <v>90</v>
      </c>
      <c r="B1" s="3"/>
      <c r="C1" s="3"/>
      <c r="D1" s="3"/>
      <c r="E1" s="3"/>
      <c r="F1" s="3"/>
      <c r="G1" s="3"/>
      <c r="H1" s="3"/>
      <c r="I1" s="3"/>
      <c r="J1" s="3"/>
      <c r="K1" s="3"/>
      <c r="L1" s="3"/>
      <c r="M1" s="3"/>
      <c r="N1" s="3"/>
      <c r="O1" s="3"/>
      <c r="P1" s="3"/>
      <c r="Q1" s="3"/>
      <c r="R1" s="3"/>
      <c r="S1" s="3"/>
      <c r="T1" s="3"/>
      <c r="U1" s="3"/>
      <c r="V1" s="3"/>
      <c r="W1" s="3"/>
      <c r="X1" s="3"/>
      <c r="Y1" s="3"/>
      <c r="Z1" s="3"/>
      <c r="AA1" s="3"/>
      <c r="AB1" s="3"/>
    </row>
    <row r="2" s="96" customFormat="1" spans="1:28">
      <c r="A2" s="183" t="s">
        <v>91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217" t="s">
        <v>42</v>
      </c>
      <c r="AB2" s="217"/>
    </row>
    <row r="3" spans="1:28">
      <c r="A3" s="185" t="s">
        <v>92</v>
      </c>
      <c r="B3" s="186"/>
      <c r="C3" s="187"/>
      <c r="D3" s="188" t="s">
        <v>93</v>
      </c>
      <c r="E3" s="185" t="s">
        <v>94</v>
      </c>
      <c r="F3" s="189"/>
      <c r="G3" s="189"/>
      <c r="H3" s="189"/>
      <c r="I3" s="189"/>
      <c r="J3" s="189"/>
      <c r="K3" s="189"/>
      <c r="L3" s="189"/>
      <c r="M3" s="189"/>
      <c r="N3" s="189"/>
      <c r="O3" s="189"/>
      <c r="P3" s="189"/>
      <c r="Q3" s="189"/>
      <c r="R3" s="189"/>
      <c r="S3" s="189"/>
      <c r="T3" s="189"/>
      <c r="U3" s="189"/>
      <c r="V3" s="189"/>
      <c r="W3" s="189"/>
      <c r="X3" s="189"/>
      <c r="Y3" s="189"/>
      <c r="Z3" s="211"/>
      <c r="AA3" s="185" t="s">
        <v>95</v>
      </c>
      <c r="AB3" s="187"/>
    </row>
    <row r="4" spans="1:28">
      <c r="A4" s="190"/>
      <c r="B4" s="191"/>
      <c r="C4" s="192"/>
      <c r="D4" s="193"/>
      <c r="E4" s="185" t="s">
        <v>96</v>
      </c>
      <c r="F4" s="189"/>
      <c r="G4" s="189"/>
      <c r="H4" s="189"/>
      <c r="I4" s="189"/>
      <c r="J4" s="189"/>
      <c r="K4" s="189"/>
      <c r="L4" s="189"/>
      <c r="M4" s="189"/>
      <c r="N4" s="211"/>
      <c r="O4" s="188" t="s">
        <v>97</v>
      </c>
      <c r="P4" s="188" t="s">
        <v>98</v>
      </c>
      <c r="Q4" s="185" t="s">
        <v>99</v>
      </c>
      <c r="R4" s="189"/>
      <c r="S4" s="189"/>
      <c r="T4" s="189"/>
      <c r="U4" s="189"/>
      <c r="V4" s="189"/>
      <c r="W4" s="189"/>
      <c r="X4" s="189"/>
      <c r="Y4" s="189"/>
      <c r="Z4" s="211"/>
      <c r="AA4" s="194"/>
      <c r="AB4" s="196"/>
    </row>
    <row r="5" spans="1:28">
      <c r="A5" s="194"/>
      <c r="B5" s="195"/>
      <c r="C5" s="196"/>
      <c r="D5" s="193"/>
      <c r="E5" s="188" t="s">
        <v>100</v>
      </c>
      <c r="F5" s="185" t="s">
        <v>101</v>
      </c>
      <c r="G5" s="189"/>
      <c r="H5" s="189"/>
      <c r="I5" s="211"/>
      <c r="J5" s="197" t="s">
        <v>102</v>
      </c>
      <c r="K5" s="212"/>
      <c r="L5" s="212"/>
      <c r="M5" s="198"/>
      <c r="N5" s="188" t="s">
        <v>103</v>
      </c>
      <c r="O5" s="193"/>
      <c r="P5" s="193"/>
      <c r="Q5" s="188" t="s">
        <v>100</v>
      </c>
      <c r="R5" s="185" t="s">
        <v>101</v>
      </c>
      <c r="S5" s="189"/>
      <c r="T5" s="189"/>
      <c r="U5" s="211"/>
      <c r="V5" s="185" t="s">
        <v>102</v>
      </c>
      <c r="W5" s="189"/>
      <c r="X5" s="189"/>
      <c r="Y5" s="211"/>
      <c r="Z5" s="188" t="s">
        <v>103</v>
      </c>
      <c r="AA5" s="188" t="s">
        <v>104</v>
      </c>
      <c r="AB5" s="188" t="s">
        <v>105</v>
      </c>
    </row>
    <row r="6" spans="1:28">
      <c r="A6" s="188" t="s">
        <v>106</v>
      </c>
      <c r="B6" s="188" t="s">
        <v>107</v>
      </c>
      <c r="C6" s="188" t="s">
        <v>108</v>
      </c>
      <c r="D6" s="193"/>
      <c r="E6" s="193"/>
      <c r="F6" s="188" t="s">
        <v>104</v>
      </c>
      <c r="G6" s="197" t="s">
        <v>109</v>
      </c>
      <c r="H6" s="198"/>
      <c r="I6" s="213" t="s">
        <v>110</v>
      </c>
      <c r="J6" s="188" t="s">
        <v>100</v>
      </c>
      <c r="K6" s="188" t="s">
        <v>111</v>
      </c>
      <c r="L6" s="188" t="s">
        <v>112</v>
      </c>
      <c r="M6" s="188" t="s">
        <v>113</v>
      </c>
      <c r="N6" s="193"/>
      <c r="O6" s="193"/>
      <c r="P6" s="193"/>
      <c r="Q6" s="193"/>
      <c r="R6" s="215" t="s">
        <v>104</v>
      </c>
      <c r="S6" s="197" t="s">
        <v>109</v>
      </c>
      <c r="T6" s="198"/>
      <c r="U6" s="213" t="s">
        <v>110</v>
      </c>
      <c r="V6" s="215" t="s">
        <v>104</v>
      </c>
      <c r="W6" s="215" t="s">
        <v>111</v>
      </c>
      <c r="X6" s="215" t="s">
        <v>112</v>
      </c>
      <c r="Y6" s="215" t="s">
        <v>113</v>
      </c>
      <c r="Z6" s="193"/>
      <c r="AA6" s="193"/>
      <c r="AB6" s="193"/>
    </row>
    <row r="7" ht="24" spans="1:28">
      <c r="A7" s="199"/>
      <c r="B7" s="199"/>
      <c r="C7" s="199"/>
      <c r="D7" s="199"/>
      <c r="E7" s="199"/>
      <c r="F7" s="199"/>
      <c r="G7" s="200" t="s">
        <v>114</v>
      </c>
      <c r="H7" s="200" t="s">
        <v>115</v>
      </c>
      <c r="I7" s="214"/>
      <c r="J7" s="199"/>
      <c r="K7" s="199"/>
      <c r="L7" s="199"/>
      <c r="M7" s="199"/>
      <c r="N7" s="199"/>
      <c r="O7" s="199"/>
      <c r="P7" s="199"/>
      <c r="Q7" s="199"/>
      <c r="R7" s="216"/>
      <c r="S7" s="200" t="s">
        <v>114</v>
      </c>
      <c r="T7" s="200" t="s">
        <v>115</v>
      </c>
      <c r="U7" s="214"/>
      <c r="V7" s="216"/>
      <c r="W7" s="216"/>
      <c r="X7" s="216"/>
      <c r="Y7" s="216"/>
      <c r="Z7" s="199"/>
      <c r="AA7" s="199"/>
      <c r="AB7" s="199"/>
    </row>
    <row r="8" spans="1:28">
      <c r="A8" s="188" t="s">
        <v>116</v>
      </c>
      <c r="B8" s="188" t="s">
        <v>117</v>
      </c>
      <c r="C8" s="188" t="s">
        <v>118</v>
      </c>
      <c r="D8" s="188" t="s">
        <v>119</v>
      </c>
      <c r="E8" s="188" t="s">
        <v>120</v>
      </c>
      <c r="F8" s="188" t="s">
        <v>121</v>
      </c>
      <c r="G8" s="188" t="s">
        <v>122</v>
      </c>
      <c r="H8" s="188" t="s">
        <v>123</v>
      </c>
      <c r="I8" s="188" t="s">
        <v>124</v>
      </c>
      <c r="J8" s="188" t="s">
        <v>125</v>
      </c>
      <c r="K8" s="188" t="s">
        <v>126</v>
      </c>
      <c r="L8" s="188" t="s">
        <v>127</v>
      </c>
      <c r="M8" s="188" t="s">
        <v>128</v>
      </c>
      <c r="N8" s="188" t="s">
        <v>129</v>
      </c>
      <c r="O8" s="188" t="s">
        <v>130</v>
      </c>
      <c r="P8" s="188" t="s">
        <v>131</v>
      </c>
      <c r="Q8" s="188" t="s">
        <v>132</v>
      </c>
      <c r="R8" s="188" t="s">
        <v>133</v>
      </c>
      <c r="S8" s="188" t="s">
        <v>134</v>
      </c>
      <c r="T8" s="188" t="s">
        <v>135</v>
      </c>
      <c r="U8" s="188" t="s">
        <v>136</v>
      </c>
      <c r="V8" s="188" t="s">
        <v>137</v>
      </c>
      <c r="W8" s="188" t="s">
        <v>138</v>
      </c>
      <c r="X8" s="188" t="s">
        <v>139</v>
      </c>
      <c r="Y8" s="188" t="s">
        <v>140</v>
      </c>
      <c r="Z8" s="188" t="s">
        <v>141</v>
      </c>
      <c r="AA8" s="188" t="s">
        <v>142</v>
      </c>
      <c r="AB8" s="188" t="s">
        <v>143</v>
      </c>
    </row>
    <row r="9" ht="24" customHeight="1" spans="1:28">
      <c r="A9" s="201" t="s">
        <v>100</v>
      </c>
      <c r="B9" s="202"/>
      <c r="C9" s="202"/>
      <c r="D9" s="203"/>
      <c r="E9" s="204">
        <f>SUM(F9,J9,N9)</f>
        <v>72101.99</v>
      </c>
      <c r="F9" s="204">
        <v>65010.56</v>
      </c>
      <c r="G9" s="204">
        <v>1002.52</v>
      </c>
      <c r="H9" s="204">
        <v>45693.72</v>
      </c>
      <c r="I9" s="204">
        <v>18314.32</v>
      </c>
      <c r="J9" s="204">
        <v>955.21</v>
      </c>
      <c r="K9" s="204">
        <v>0</v>
      </c>
      <c r="L9" s="204">
        <v>2</v>
      </c>
      <c r="M9" s="204">
        <v>20.58</v>
      </c>
      <c r="N9" s="204">
        <v>6136.22</v>
      </c>
      <c r="O9" s="204">
        <v>0</v>
      </c>
      <c r="P9" s="204">
        <v>0</v>
      </c>
      <c r="Q9" s="204">
        <f>SUM(R9,V9,Z9)</f>
        <v>72101.99</v>
      </c>
      <c r="R9" s="204">
        <v>65010.56</v>
      </c>
      <c r="S9" s="204">
        <v>1002.52</v>
      </c>
      <c r="T9" s="204">
        <v>45693.72</v>
      </c>
      <c r="U9" s="204">
        <v>18314.32</v>
      </c>
      <c r="V9" s="204">
        <v>955.21</v>
      </c>
      <c r="W9" s="204">
        <v>0</v>
      </c>
      <c r="X9" s="204">
        <v>2</v>
      </c>
      <c r="Y9" s="204">
        <v>20.58</v>
      </c>
      <c r="Z9" s="204">
        <v>6136.22</v>
      </c>
      <c r="AA9" s="204">
        <v>12160.73</v>
      </c>
      <c r="AB9" s="204">
        <v>12160.73</v>
      </c>
    </row>
    <row r="10" ht="24" customHeight="1" spans="1:28">
      <c r="A10" s="205" t="s">
        <v>144</v>
      </c>
      <c r="B10" s="202"/>
      <c r="C10" s="202"/>
      <c r="D10" s="203"/>
      <c r="E10" s="204">
        <f t="shared" ref="E10:E73" si="0">SUM(F10,J10,N10)</f>
        <v>72101.99</v>
      </c>
      <c r="F10" s="204">
        <v>65010.56</v>
      </c>
      <c r="G10" s="204">
        <v>1002.52</v>
      </c>
      <c r="H10" s="204">
        <v>45693.72</v>
      </c>
      <c r="I10" s="204">
        <v>18314.32</v>
      </c>
      <c r="J10" s="204">
        <v>955.21</v>
      </c>
      <c r="K10" s="204">
        <v>0</v>
      </c>
      <c r="L10" s="204">
        <v>2</v>
      </c>
      <c r="M10" s="204">
        <v>20.58</v>
      </c>
      <c r="N10" s="204">
        <v>6136.22</v>
      </c>
      <c r="O10" s="204">
        <v>0</v>
      </c>
      <c r="P10" s="204">
        <v>0</v>
      </c>
      <c r="Q10" s="204">
        <f t="shared" ref="Q10:Q73" si="1">SUM(R10,V10,Z10)</f>
        <v>72101.99</v>
      </c>
      <c r="R10" s="204">
        <v>65010.56</v>
      </c>
      <c r="S10" s="204">
        <v>1002.52</v>
      </c>
      <c r="T10" s="204">
        <v>45693.72</v>
      </c>
      <c r="U10" s="204">
        <v>18314.32</v>
      </c>
      <c r="V10" s="204">
        <v>955.21</v>
      </c>
      <c r="W10" s="204">
        <v>0</v>
      </c>
      <c r="X10" s="204">
        <v>2</v>
      </c>
      <c r="Y10" s="204">
        <v>20.58</v>
      </c>
      <c r="Z10" s="204">
        <v>6136.22</v>
      </c>
      <c r="AA10" s="204">
        <v>12160.73</v>
      </c>
      <c r="AB10" s="204">
        <v>12160.73</v>
      </c>
    </row>
    <row r="11" ht="24" customHeight="1" spans="1:28">
      <c r="A11" s="206" t="s">
        <v>145</v>
      </c>
      <c r="B11" s="207"/>
      <c r="C11" s="207"/>
      <c r="D11" s="208"/>
      <c r="E11" s="204">
        <f t="shared" si="0"/>
        <v>507.69</v>
      </c>
      <c r="F11" s="204">
        <v>391.37</v>
      </c>
      <c r="G11" s="204">
        <v>281.96</v>
      </c>
      <c r="H11" s="204">
        <v>0</v>
      </c>
      <c r="I11" s="204">
        <v>109.41</v>
      </c>
      <c r="J11" s="204">
        <v>38.48</v>
      </c>
      <c r="K11" s="204">
        <v>0</v>
      </c>
      <c r="L11" s="204">
        <v>2</v>
      </c>
      <c r="M11" s="204">
        <v>20.58</v>
      </c>
      <c r="N11" s="204">
        <v>77.84</v>
      </c>
      <c r="O11" s="204">
        <v>0</v>
      </c>
      <c r="P11" s="204">
        <v>0</v>
      </c>
      <c r="Q11" s="204">
        <f t="shared" si="1"/>
        <v>507.69</v>
      </c>
      <c r="R11" s="204">
        <v>391.37</v>
      </c>
      <c r="S11" s="204">
        <v>281.96</v>
      </c>
      <c r="T11" s="204">
        <v>0</v>
      </c>
      <c r="U11" s="204">
        <v>109.41</v>
      </c>
      <c r="V11" s="204">
        <v>38.48</v>
      </c>
      <c r="W11" s="204">
        <v>0</v>
      </c>
      <c r="X11" s="204">
        <v>2</v>
      </c>
      <c r="Y11" s="204">
        <v>20.58</v>
      </c>
      <c r="Z11" s="204">
        <v>77.84</v>
      </c>
      <c r="AA11" s="204">
        <v>0</v>
      </c>
      <c r="AB11" s="204">
        <v>0</v>
      </c>
    </row>
    <row r="12" ht="24" customHeight="1" spans="1:28">
      <c r="A12" s="209" t="s">
        <v>146</v>
      </c>
      <c r="B12" s="209"/>
      <c r="C12" s="209"/>
      <c r="D12" s="210" t="s">
        <v>147</v>
      </c>
      <c r="E12" s="204">
        <f t="shared" si="0"/>
        <v>507.69</v>
      </c>
      <c r="F12" s="204">
        <v>391.37</v>
      </c>
      <c r="G12" s="204">
        <v>281.96</v>
      </c>
      <c r="H12" s="204">
        <v>0</v>
      </c>
      <c r="I12" s="204">
        <v>109.41</v>
      </c>
      <c r="J12" s="204">
        <v>38.48</v>
      </c>
      <c r="K12" s="204">
        <v>0</v>
      </c>
      <c r="L12" s="204">
        <v>2</v>
      </c>
      <c r="M12" s="204">
        <v>20.58</v>
      </c>
      <c r="N12" s="204">
        <v>77.84</v>
      </c>
      <c r="O12" s="204">
        <v>0</v>
      </c>
      <c r="P12" s="204">
        <v>0</v>
      </c>
      <c r="Q12" s="204">
        <f t="shared" si="1"/>
        <v>507.69</v>
      </c>
      <c r="R12" s="204">
        <v>391.37</v>
      </c>
      <c r="S12" s="204">
        <v>281.96</v>
      </c>
      <c r="T12" s="204">
        <v>0</v>
      </c>
      <c r="U12" s="204">
        <v>109.41</v>
      </c>
      <c r="V12" s="204">
        <v>38.48</v>
      </c>
      <c r="W12" s="204">
        <v>0</v>
      </c>
      <c r="X12" s="204">
        <v>2</v>
      </c>
      <c r="Y12" s="204">
        <v>20.58</v>
      </c>
      <c r="Z12" s="204">
        <v>77.84</v>
      </c>
      <c r="AA12" s="204">
        <v>0</v>
      </c>
      <c r="AB12" s="204">
        <v>0</v>
      </c>
    </row>
    <row r="13" ht="24" customHeight="1" spans="1:28">
      <c r="A13" s="209"/>
      <c r="B13" s="209" t="s">
        <v>148</v>
      </c>
      <c r="C13" s="209"/>
      <c r="D13" s="210" t="s">
        <v>149</v>
      </c>
      <c r="E13" s="204">
        <f t="shared" si="0"/>
        <v>507.69</v>
      </c>
      <c r="F13" s="204">
        <v>391.37</v>
      </c>
      <c r="G13" s="204">
        <v>281.96</v>
      </c>
      <c r="H13" s="204">
        <v>0</v>
      </c>
      <c r="I13" s="204">
        <v>109.41</v>
      </c>
      <c r="J13" s="204">
        <v>38.48</v>
      </c>
      <c r="K13" s="204">
        <v>0</v>
      </c>
      <c r="L13" s="204">
        <v>2</v>
      </c>
      <c r="M13" s="204">
        <v>20.58</v>
      </c>
      <c r="N13" s="204">
        <v>77.84</v>
      </c>
      <c r="O13" s="204">
        <v>0</v>
      </c>
      <c r="P13" s="204">
        <v>0</v>
      </c>
      <c r="Q13" s="204">
        <f t="shared" si="1"/>
        <v>507.69</v>
      </c>
      <c r="R13" s="204">
        <v>391.37</v>
      </c>
      <c r="S13" s="204">
        <v>281.96</v>
      </c>
      <c r="T13" s="204">
        <v>0</v>
      </c>
      <c r="U13" s="204">
        <v>109.41</v>
      </c>
      <c r="V13" s="204">
        <v>38.48</v>
      </c>
      <c r="W13" s="204">
        <v>0</v>
      </c>
      <c r="X13" s="204">
        <v>2</v>
      </c>
      <c r="Y13" s="204">
        <v>20.58</v>
      </c>
      <c r="Z13" s="204">
        <v>77.84</v>
      </c>
      <c r="AA13" s="204">
        <v>0</v>
      </c>
      <c r="AB13" s="204">
        <v>0</v>
      </c>
    </row>
    <row r="14" ht="24" customHeight="1" spans="1:28">
      <c r="A14" s="209"/>
      <c r="B14" s="209"/>
      <c r="C14" s="209" t="s">
        <v>148</v>
      </c>
      <c r="D14" s="210" t="s">
        <v>150</v>
      </c>
      <c r="E14" s="204">
        <f t="shared" si="0"/>
        <v>507.69</v>
      </c>
      <c r="F14" s="204">
        <v>391.37</v>
      </c>
      <c r="G14" s="204">
        <v>281.96</v>
      </c>
      <c r="H14" s="204">
        <v>0</v>
      </c>
      <c r="I14" s="204">
        <v>109.41</v>
      </c>
      <c r="J14" s="204">
        <v>38.48</v>
      </c>
      <c r="K14" s="204">
        <v>0</v>
      </c>
      <c r="L14" s="204">
        <v>2</v>
      </c>
      <c r="M14" s="204">
        <v>20.58</v>
      </c>
      <c r="N14" s="204">
        <v>77.84</v>
      </c>
      <c r="O14" s="204">
        <v>0</v>
      </c>
      <c r="P14" s="204">
        <v>0</v>
      </c>
      <c r="Q14" s="204">
        <f t="shared" si="1"/>
        <v>507.69</v>
      </c>
      <c r="R14" s="204">
        <v>391.37</v>
      </c>
      <c r="S14" s="204">
        <v>281.96</v>
      </c>
      <c r="T14" s="204">
        <v>0</v>
      </c>
      <c r="U14" s="204">
        <v>109.41</v>
      </c>
      <c r="V14" s="204">
        <v>38.48</v>
      </c>
      <c r="W14" s="204">
        <v>0</v>
      </c>
      <c r="X14" s="204">
        <v>2</v>
      </c>
      <c r="Y14" s="204">
        <v>20.58</v>
      </c>
      <c r="Z14" s="204">
        <v>77.84</v>
      </c>
      <c r="AA14" s="204">
        <v>0</v>
      </c>
      <c r="AB14" s="204">
        <v>0</v>
      </c>
    </row>
    <row r="15" ht="24" customHeight="1" spans="1:28">
      <c r="A15" s="206" t="s">
        <v>151</v>
      </c>
      <c r="B15" s="207"/>
      <c r="C15" s="207"/>
      <c r="D15" s="208"/>
      <c r="E15" s="204">
        <f t="shared" si="0"/>
        <v>3207.43</v>
      </c>
      <c r="F15" s="204">
        <v>2924.98</v>
      </c>
      <c r="G15" s="204">
        <v>0</v>
      </c>
      <c r="H15" s="204">
        <v>2104.5</v>
      </c>
      <c r="I15" s="204">
        <v>820.48</v>
      </c>
      <c r="J15" s="204">
        <v>40.68</v>
      </c>
      <c r="K15" s="204">
        <v>0</v>
      </c>
      <c r="L15" s="204">
        <v>0</v>
      </c>
      <c r="M15" s="204">
        <v>0</v>
      </c>
      <c r="N15" s="204">
        <v>241.77</v>
      </c>
      <c r="O15" s="204">
        <v>0</v>
      </c>
      <c r="P15" s="204">
        <v>0</v>
      </c>
      <c r="Q15" s="204">
        <f t="shared" si="1"/>
        <v>3207.43</v>
      </c>
      <c r="R15" s="204">
        <v>2924.98</v>
      </c>
      <c r="S15" s="204">
        <v>0</v>
      </c>
      <c r="T15" s="204">
        <v>2104.5</v>
      </c>
      <c r="U15" s="204">
        <v>820.48</v>
      </c>
      <c r="V15" s="204">
        <v>40.68</v>
      </c>
      <c r="W15" s="204">
        <v>0</v>
      </c>
      <c r="X15" s="204">
        <v>0</v>
      </c>
      <c r="Y15" s="204">
        <v>0</v>
      </c>
      <c r="Z15" s="204">
        <v>241.77</v>
      </c>
      <c r="AA15" s="204">
        <v>0</v>
      </c>
      <c r="AB15" s="204">
        <v>0</v>
      </c>
    </row>
    <row r="16" ht="24" customHeight="1" spans="1:28">
      <c r="A16" s="209" t="s">
        <v>146</v>
      </c>
      <c r="B16" s="209"/>
      <c r="C16" s="209"/>
      <c r="D16" s="210" t="s">
        <v>147</v>
      </c>
      <c r="E16" s="204">
        <f t="shared" si="0"/>
        <v>3207.43</v>
      </c>
      <c r="F16" s="204">
        <v>2924.98</v>
      </c>
      <c r="G16" s="204">
        <v>0</v>
      </c>
      <c r="H16" s="204">
        <v>2104.5</v>
      </c>
      <c r="I16" s="204">
        <v>820.48</v>
      </c>
      <c r="J16" s="204">
        <v>40.68</v>
      </c>
      <c r="K16" s="204">
        <v>0</v>
      </c>
      <c r="L16" s="204">
        <v>0</v>
      </c>
      <c r="M16" s="204">
        <v>0</v>
      </c>
      <c r="N16" s="204">
        <v>241.77</v>
      </c>
      <c r="O16" s="204">
        <v>0</v>
      </c>
      <c r="P16" s="204">
        <v>0</v>
      </c>
      <c r="Q16" s="204">
        <f t="shared" si="1"/>
        <v>3207.43</v>
      </c>
      <c r="R16" s="204">
        <v>2924.98</v>
      </c>
      <c r="S16" s="204">
        <v>0</v>
      </c>
      <c r="T16" s="204">
        <v>2104.5</v>
      </c>
      <c r="U16" s="204">
        <v>820.48</v>
      </c>
      <c r="V16" s="204">
        <v>40.68</v>
      </c>
      <c r="W16" s="204">
        <v>0</v>
      </c>
      <c r="X16" s="204">
        <v>0</v>
      </c>
      <c r="Y16" s="204">
        <v>0</v>
      </c>
      <c r="Z16" s="204">
        <v>241.77</v>
      </c>
      <c r="AA16" s="204">
        <v>0</v>
      </c>
      <c r="AB16" s="204">
        <v>0</v>
      </c>
    </row>
    <row r="17" ht="24" customHeight="1" spans="1:28">
      <c r="A17" s="209"/>
      <c r="B17" s="209" t="s">
        <v>152</v>
      </c>
      <c r="C17" s="209"/>
      <c r="D17" s="210" t="s">
        <v>153</v>
      </c>
      <c r="E17" s="204">
        <f t="shared" si="0"/>
        <v>3207.43</v>
      </c>
      <c r="F17" s="204">
        <v>2924.98</v>
      </c>
      <c r="G17" s="204">
        <v>0</v>
      </c>
      <c r="H17" s="204">
        <v>2104.5</v>
      </c>
      <c r="I17" s="204">
        <v>820.48</v>
      </c>
      <c r="J17" s="204">
        <v>40.68</v>
      </c>
      <c r="K17" s="204">
        <v>0</v>
      </c>
      <c r="L17" s="204">
        <v>0</v>
      </c>
      <c r="M17" s="204">
        <v>0</v>
      </c>
      <c r="N17" s="204">
        <v>241.77</v>
      </c>
      <c r="O17" s="204">
        <v>0</v>
      </c>
      <c r="P17" s="204">
        <v>0</v>
      </c>
      <c r="Q17" s="204">
        <f t="shared" si="1"/>
        <v>3207.43</v>
      </c>
      <c r="R17" s="204">
        <v>2924.98</v>
      </c>
      <c r="S17" s="204">
        <v>0</v>
      </c>
      <c r="T17" s="204">
        <v>2104.5</v>
      </c>
      <c r="U17" s="204">
        <v>820.48</v>
      </c>
      <c r="V17" s="204">
        <v>40.68</v>
      </c>
      <c r="W17" s="204">
        <v>0</v>
      </c>
      <c r="X17" s="204">
        <v>0</v>
      </c>
      <c r="Y17" s="204">
        <v>0</v>
      </c>
      <c r="Z17" s="204">
        <v>241.77</v>
      </c>
      <c r="AA17" s="204">
        <v>0</v>
      </c>
      <c r="AB17" s="204">
        <v>0</v>
      </c>
    </row>
    <row r="18" ht="24" customHeight="1" spans="1:28">
      <c r="A18" s="209"/>
      <c r="B18" s="209"/>
      <c r="C18" s="209" t="s">
        <v>154</v>
      </c>
      <c r="D18" s="210" t="s">
        <v>155</v>
      </c>
      <c r="E18" s="204">
        <f t="shared" si="0"/>
        <v>3207.43</v>
      </c>
      <c r="F18" s="204">
        <v>2924.98</v>
      </c>
      <c r="G18" s="204">
        <v>0</v>
      </c>
      <c r="H18" s="204">
        <v>2104.5</v>
      </c>
      <c r="I18" s="204">
        <v>820.48</v>
      </c>
      <c r="J18" s="204">
        <v>40.68</v>
      </c>
      <c r="K18" s="204">
        <v>0</v>
      </c>
      <c r="L18" s="204">
        <v>0</v>
      </c>
      <c r="M18" s="204">
        <v>0</v>
      </c>
      <c r="N18" s="204">
        <v>241.77</v>
      </c>
      <c r="O18" s="204">
        <v>0</v>
      </c>
      <c r="P18" s="204">
        <v>0</v>
      </c>
      <c r="Q18" s="204">
        <f t="shared" si="1"/>
        <v>3207.43</v>
      </c>
      <c r="R18" s="204">
        <v>2924.98</v>
      </c>
      <c r="S18" s="204">
        <v>0</v>
      </c>
      <c r="T18" s="204">
        <v>2104.5</v>
      </c>
      <c r="U18" s="204">
        <v>820.48</v>
      </c>
      <c r="V18" s="204">
        <v>40.68</v>
      </c>
      <c r="W18" s="204">
        <v>0</v>
      </c>
      <c r="X18" s="204">
        <v>0</v>
      </c>
      <c r="Y18" s="204">
        <v>0</v>
      </c>
      <c r="Z18" s="204">
        <v>241.77</v>
      </c>
      <c r="AA18" s="204">
        <v>0</v>
      </c>
      <c r="AB18" s="204">
        <v>0</v>
      </c>
    </row>
    <row r="19" ht="24" customHeight="1" spans="1:28">
      <c r="A19" s="206" t="s">
        <v>156</v>
      </c>
      <c r="B19" s="207"/>
      <c r="C19" s="207"/>
      <c r="D19" s="208"/>
      <c r="E19" s="204">
        <f t="shared" si="0"/>
        <v>1539.43</v>
      </c>
      <c r="F19" s="204">
        <v>1388.2</v>
      </c>
      <c r="G19" s="204">
        <v>0</v>
      </c>
      <c r="H19" s="204">
        <v>1021.49</v>
      </c>
      <c r="I19" s="204">
        <v>366.71</v>
      </c>
      <c r="J19" s="204">
        <v>19.8</v>
      </c>
      <c r="K19" s="204">
        <v>0</v>
      </c>
      <c r="L19" s="204">
        <v>0</v>
      </c>
      <c r="M19" s="204">
        <v>0</v>
      </c>
      <c r="N19" s="204">
        <v>131.43</v>
      </c>
      <c r="O19" s="204">
        <v>0</v>
      </c>
      <c r="P19" s="204">
        <v>0</v>
      </c>
      <c r="Q19" s="204">
        <f t="shared" si="1"/>
        <v>1539.43</v>
      </c>
      <c r="R19" s="204">
        <v>1388.2</v>
      </c>
      <c r="S19" s="204">
        <v>0</v>
      </c>
      <c r="T19" s="204">
        <v>1021.49</v>
      </c>
      <c r="U19" s="204">
        <v>366.71</v>
      </c>
      <c r="V19" s="204">
        <v>19.8</v>
      </c>
      <c r="W19" s="204">
        <v>0</v>
      </c>
      <c r="X19" s="204">
        <v>0</v>
      </c>
      <c r="Y19" s="204">
        <v>0</v>
      </c>
      <c r="Z19" s="204">
        <v>131.43</v>
      </c>
      <c r="AA19" s="204">
        <v>0</v>
      </c>
      <c r="AB19" s="204">
        <v>0</v>
      </c>
    </row>
    <row r="20" ht="24" customHeight="1" spans="1:28">
      <c r="A20" s="209" t="s">
        <v>146</v>
      </c>
      <c r="B20" s="209"/>
      <c r="C20" s="209"/>
      <c r="D20" s="210" t="s">
        <v>147</v>
      </c>
      <c r="E20" s="204">
        <f t="shared" si="0"/>
        <v>1539.43</v>
      </c>
      <c r="F20" s="204">
        <v>1388.2</v>
      </c>
      <c r="G20" s="204">
        <v>0</v>
      </c>
      <c r="H20" s="204">
        <v>1021.49</v>
      </c>
      <c r="I20" s="204">
        <v>366.71</v>
      </c>
      <c r="J20" s="204">
        <v>19.8</v>
      </c>
      <c r="K20" s="204">
        <v>0</v>
      </c>
      <c r="L20" s="204">
        <v>0</v>
      </c>
      <c r="M20" s="204">
        <v>0</v>
      </c>
      <c r="N20" s="204">
        <v>131.43</v>
      </c>
      <c r="O20" s="204">
        <v>0</v>
      </c>
      <c r="P20" s="204">
        <v>0</v>
      </c>
      <c r="Q20" s="204">
        <f t="shared" si="1"/>
        <v>1539.43</v>
      </c>
      <c r="R20" s="204">
        <v>1388.2</v>
      </c>
      <c r="S20" s="204">
        <v>0</v>
      </c>
      <c r="T20" s="204">
        <v>1021.49</v>
      </c>
      <c r="U20" s="204">
        <v>366.71</v>
      </c>
      <c r="V20" s="204">
        <v>19.8</v>
      </c>
      <c r="W20" s="204">
        <v>0</v>
      </c>
      <c r="X20" s="204">
        <v>0</v>
      </c>
      <c r="Y20" s="204">
        <v>0</v>
      </c>
      <c r="Z20" s="204">
        <v>131.43</v>
      </c>
      <c r="AA20" s="204">
        <v>0</v>
      </c>
      <c r="AB20" s="204">
        <v>0</v>
      </c>
    </row>
    <row r="21" ht="24" customHeight="1" spans="1:28">
      <c r="A21" s="209"/>
      <c r="B21" s="209" t="s">
        <v>152</v>
      </c>
      <c r="C21" s="209"/>
      <c r="D21" s="210" t="s">
        <v>153</v>
      </c>
      <c r="E21" s="204">
        <f t="shared" si="0"/>
        <v>1539.43</v>
      </c>
      <c r="F21" s="204">
        <v>1388.2</v>
      </c>
      <c r="G21" s="204">
        <v>0</v>
      </c>
      <c r="H21" s="204">
        <v>1021.49</v>
      </c>
      <c r="I21" s="204">
        <v>366.71</v>
      </c>
      <c r="J21" s="204">
        <v>19.8</v>
      </c>
      <c r="K21" s="204">
        <v>0</v>
      </c>
      <c r="L21" s="204">
        <v>0</v>
      </c>
      <c r="M21" s="204">
        <v>0</v>
      </c>
      <c r="N21" s="204">
        <v>131.43</v>
      </c>
      <c r="O21" s="204">
        <v>0</v>
      </c>
      <c r="P21" s="204">
        <v>0</v>
      </c>
      <c r="Q21" s="204">
        <f t="shared" si="1"/>
        <v>1539.43</v>
      </c>
      <c r="R21" s="204">
        <v>1388.2</v>
      </c>
      <c r="S21" s="204">
        <v>0</v>
      </c>
      <c r="T21" s="204">
        <v>1021.49</v>
      </c>
      <c r="U21" s="204">
        <v>366.71</v>
      </c>
      <c r="V21" s="204">
        <v>19.8</v>
      </c>
      <c r="W21" s="204">
        <v>0</v>
      </c>
      <c r="X21" s="204">
        <v>0</v>
      </c>
      <c r="Y21" s="204">
        <v>0</v>
      </c>
      <c r="Z21" s="204">
        <v>131.43</v>
      </c>
      <c r="AA21" s="204">
        <v>0</v>
      </c>
      <c r="AB21" s="204">
        <v>0</v>
      </c>
    </row>
    <row r="22" ht="24" customHeight="1" spans="1:28">
      <c r="A22" s="209"/>
      <c r="B22" s="209"/>
      <c r="C22" s="209" t="s">
        <v>154</v>
      </c>
      <c r="D22" s="210" t="s">
        <v>155</v>
      </c>
      <c r="E22" s="204">
        <f t="shared" si="0"/>
        <v>1539.43</v>
      </c>
      <c r="F22" s="204">
        <v>1388.2</v>
      </c>
      <c r="G22" s="204">
        <v>0</v>
      </c>
      <c r="H22" s="204">
        <v>1021.49</v>
      </c>
      <c r="I22" s="204">
        <v>366.71</v>
      </c>
      <c r="J22" s="204">
        <v>19.8</v>
      </c>
      <c r="K22" s="204">
        <v>0</v>
      </c>
      <c r="L22" s="204">
        <v>0</v>
      </c>
      <c r="M22" s="204">
        <v>0</v>
      </c>
      <c r="N22" s="204">
        <v>131.43</v>
      </c>
      <c r="O22" s="204">
        <v>0</v>
      </c>
      <c r="P22" s="204">
        <v>0</v>
      </c>
      <c r="Q22" s="204">
        <f t="shared" si="1"/>
        <v>1539.43</v>
      </c>
      <c r="R22" s="204">
        <v>1388.2</v>
      </c>
      <c r="S22" s="204">
        <v>0</v>
      </c>
      <c r="T22" s="204">
        <v>1021.49</v>
      </c>
      <c r="U22" s="204">
        <v>366.71</v>
      </c>
      <c r="V22" s="204">
        <v>19.8</v>
      </c>
      <c r="W22" s="204">
        <v>0</v>
      </c>
      <c r="X22" s="204">
        <v>0</v>
      </c>
      <c r="Y22" s="204">
        <v>0</v>
      </c>
      <c r="Z22" s="204">
        <v>131.43</v>
      </c>
      <c r="AA22" s="204">
        <v>0</v>
      </c>
      <c r="AB22" s="204">
        <v>0</v>
      </c>
    </row>
    <row r="23" ht="24" customHeight="1" spans="1:28">
      <c r="A23" s="206" t="s">
        <v>157</v>
      </c>
      <c r="B23" s="207"/>
      <c r="C23" s="207"/>
      <c r="D23" s="208"/>
      <c r="E23" s="204">
        <f t="shared" si="0"/>
        <v>1865.61</v>
      </c>
      <c r="F23" s="204">
        <v>1740.08</v>
      </c>
      <c r="G23" s="204">
        <v>0</v>
      </c>
      <c r="H23" s="204">
        <v>1272.23</v>
      </c>
      <c r="I23" s="204">
        <v>467.85</v>
      </c>
      <c r="J23" s="204">
        <v>24.67</v>
      </c>
      <c r="K23" s="204">
        <v>0</v>
      </c>
      <c r="L23" s="204">
        <v>0</v>
      </c>
      <c r="M23" s="204">
        <v>0</v>
      </c>
      <c r="N23" s="204">
        <v>100.86</v>
      </c>
      <c r="O23" s="204">
        <v>0</v>
      </c>
      <c r="P23" s="204">
        <v>0</v>
      </c>
      <c r="Q23" s="204">
        <f t="shared" si="1"/>
        <v>1865.61</v>
      </c>
      <c r="R23" s="204">
        <v>1740.08</v>
      </c>
      <c r="S23" s="204">
        <v>0</v>
      </c>
      <c r="T23" s="204">
        <v>1272.23</v>
      </c>
      <c r="U23" s="204">
        <v>467.85</v>
      </c>
      <c r="V23" s="204">
        <v>24.67</v>
      </c>
      <c r="W23" s="204">
        <v>0</v>
      </c>
      <c r="X23" s="204">
        <v>0</v>
      </c>
      <c r="Y23" s="204">
        <v>0</v>
      </c>
      <c r="Z23" s="204">
        <v>100.86</v>
      </c>
      <c r="AA23" s="204">
        <v>0</v>
      </c>
      <c r="AB23" s="204">
        <v>0</v>
      </c>
    </row>
    <row r="24" ht="24" customHeight="1" spans="1:28">
      <c r="A24" s="209" t="s">
        <v>146</v>
      </c>
      <c r="B24" s="209"/>
      <c r="C24" s="209"/>
      <c r="D24" s="210" t="s">
        <v>147</v>
      </c>
      <c r="E24" s="204">
        <f t="shared" si="0"/>
        <v>1865.61</v>
      </c>
      <c r="F24" s="204">
        <v>1740.08</v>
      </c>
      <c r="G24" s="204">
        <v>0</v>
      </c>
      <c r="H24" s="204">
        <v>1272.23</v>
      </c>
      <c r="I24" s="204">
        <v>467.85</v>
      </c>
      <c r="J24" s="204">
        <v>24.67</v>
      </c>
      <c r="K24" s="204">
        <v>0</v>
      </c>
      <c r="L24" s="204">
        <v>0</v>
      </c>
      <c r="M24" s="204">
        <v>0</v>
      </c>
      <c r="N24" s="204">
        <v>100.86</v>
      </c>
      <c r="O24" s="204">
        <v>0</v>
      </c>
      <c r="P24" s="204">
        <v>0</v>
      </c>
      <c r="Q24" s="204">
        <f t="shared" si="1"/>
        <v>1865.61</v>
      </c>
      <c r="R24" s="204">
        <v>1740.08</v>
      </c>
      <c r="S24" s="204">
        <v>0</v>
      </c>
      <c r="T24" s="204">
        <v>1272.23</v>
      </c>
      <c r="U24" s="204">
        <v>467.85</v>
      </c>
      <c r="V24" s="204">
        <v>24.67</v>
      </c>
      <c r="W24" s="204">
        <v>0</v>
      </c>
      <c r="X24" s="204">
        <v>0</v>
      </c>
      <c r="Y24" s="204">
        <v>0</v>
      </c>
      <c r="Z24" s="204">
        <v>100.86</v>
      </c>
      <c r="AA24" s="204">
        <v>0</v>
      </c>
      <c r="AB24" s="204">
        <v>0</v>
      </c>
    </row>
    <row r="25" ht="24" customHeight="1" spans="1:28">
      <c r="A25" s="209"/>
      <c r="B25" s="209" t="s">
        <v>152</v>
      </c>
      <c r="C25" s="209"/>
      <c r="D25" s="210" t="s">
        <v>153</v>
      </c>
      <c r="E25" s="204">
        <f t="shared" si="0"/>
        <v>1865.61</v>
      </c>
      <c r="F25" s="204">
        <v>1740.08</v>
      </c>
      <c r="G25" s="204">
        <v>0</v>
      </c>
      <c r="H25" s="204">
        <v>1272.23</v>
      </c>
      <c r="I25" s="204">
        <v>467.85</v>
      </c>
      <c r="J25" s="204">
        <v>24.67</v>
      </c>
      <c r="K25" s="204">
        <v>0</v>
      </c>
      <c r="L25" s="204">
        <v>0</v>
      </c>
      <c r="M25" s="204">
        <v>0</v>
      </c>
      <c r="N25" s="204">
        <v>100.86</v>
      </c>
      <c r="O25" s="204">
        <v>0</v>
      </c>
      <c r="P25" s="204">
        <v>0</v>
      </c>
      <c r="Q25" s="204">
        <f t="shared" si="1"/>
        <v>1865.61</v>
      </c>
      <c r="R25" s="204">
        <v>1740.08</v>
      </c>
      <c r="S25" s="204">
        <v>0</v>
      </c>
      <c r="T25" s="204">
        <v>1272.23</v>
      </c>
      <c r="U25" s="204">
        <v>467.85</v>
      </c>
      <c r="V25" s="204">
        <v>24.67</v>
      </c>
      <c r="W25" s="204">
        <v>0</v>
      </c>
      <c r="X25" s="204">
        <v>0</v>
      </c>
      <c r="Y25" s="204">
        <v>0</v>
      </c>
      <c r="Z25" s="204">
        <v>100.86</v>
      </c>
      <c r="AA25" s="204">
        <v>0</v>
      </c>
      <c r="AB25" s="204">
        <v>0</v>
      </c>
    </row>
    <row r="26" ht="24" customHeight="1" spans="1:28">
      <c r="A26" s="209"/>
      <c r="B26" s="209"/>
      <c r="C26" s="209" t="s">
        <v>154</v>
      </c>
      <c r="D26" s="210" t="s">
        <v>155</v>
      </c>
      <c r="E26" s="204">
        <f t="shared" si="0"/>
        <v>1865.61</v>
      </c>
      <c r="F26" s="204">
        <v>1740.08</v>
      </c>
      <c r="G26" s="204">
        <v>0</v>
      </c>
      <c r="H26" s="204">
        <v>1272.23</v>
      </c>
      <c r="I26" s="204">
        <v>467.85</v>
      </c>
      <c r="J26" s="204">
        <v>24.67</v>
      </c>
      <c r="K26" s="204">
        <v>0</v>
      </c>
      <c r="L26" s="204">
        <v>0</v>
      </c>
      <c r="M26" s="204">
        <v>0</v>
      </c>
      <c r="N26" s="204">
        <v>100.86</v>
      </c>
      <c r="O26" s="204">
        <v>0</v>
      </c>
      <c r="P26" s="204">
        <v>0</v>
      </c>
      <c r="Q26" s="204">
        <f t="shared" si="1"/>
        <v>1865.61</v>
      </c>
      <c r="R26" s="204">
        <v>1740.08</v>
      </c>
      <c r="S26" s="204">
        <v>0</v>
      </c>
      <c r="T26" s="204">
        <v>1272.23</v>
      </c>
      <c r="U26" s="204">
        <v>467.85</v>
      </c>
      <c r="V26" s="204">
        <v>24.67</v>
      </c>
      <c r="W26" s="204">
        <v>0</v>
      </c>
      <c r="X26" s="204">
        <v>0</v>
      </c>
      <c r="Y26" s="204">
        <v>0</v>
      </c>
      <c r="Z26" s="204">
        <v>100.86</v>
      </c>
      <c r="AA26" s="204">
        <v>0</v>
      </c>
      <c r="AB26" s="204">
        <v>0</v>
      </c>
    </row>
    <row r="27" ht="24" customHeight="1" spans="1:28">
      <c r="A27" s="206" t="s">
        <v>158</v>
      </c>
      <c r="B27" s="207"/>
      <c r="C27" s="207"/>
      <c r="D27" s="208"/>
      <c r="E27" s="204">
        <f t="shared" si="0"/>
        <v>1798.87</v>
      </c>
      <c r="F27" s="204">
        <v>1640.16</v>
      </c>
      <c r="G27" s="204">
        <v>0</v>
      </c>
      <c r="H27" s="204">
        <v>1198.38</v>
      </c>
      <c r="I27" s="204">
        <v>441.78</v>
      </c>
      <c r="J27" s="204">
        <v>23.24</v>
      </c>
      <c r="K27" s="204">
        <v>0</v>
      </c>
      <c r="L27" s="204">
        <v>0</v>
      </c>
      <c r="M27" s="204">
        <v>0</v>
      </c>
      <c r="N27" s="204">
        <v>135.47</v>
      </c>
      <c r="O27" s="204">
        <v>0</v>
      </c>
      <c r="P27" s="204">
        <v>0</v>
      </c>
      <c r="Q27" s="204">
        <f t="shared" si="1"/>
        <v>1798.87</v>
      </c>
      <c r="R27" s="204">
        <v>1640.16</v>
      </c>
      <c r="S27" s="204">
        <v>0</v>
      </c>
      <c r="T27" s="204">
        <v>1198.38</v>
      </c>
      <c r="U27" s="204">
        <v>441.78</v>
      </c>
      <c r="V27" s="204">
        <v>23.24</v>
      </c>
      <c r="W27" s="204">
        <v>0</v>
      </c>
      <c r="X27" s="204">
        <v>0</v>
      </c>
      <c r="Y27" s="204">
        <v>0</v>
      </c>
      <c r="Z27" s="204">
        <v>135.47</v>
      </c>
      <c r="AA27" s="204">
        <v>0</v>
      </c>
      <c r="AB27" s="204">
        <v>0</v>
      </c>
    </row>
    <row r="28" ht="24" customHeight="1" spans="1:28">
      <c r="A28" s="209" t="s">
        <v>146</v>
      </c>
      <c r="B28" s="209"/>
      <c r="C28" s="209"/>
      <c r="D28" s="210" t="s">
        <v>147</v>
      </c>
      <c r="E28" s="204">
        <f t="shared" si="0"/>
        <v>1798.87</v>
      </c>
      <c r="F28" s="204">
        <v>1640.16</v>
      </c>
      <c r="G28" s="204">
        <v>0</v>
      </c>
      <c r="H28" s="204">
        <v>1198.38</v>
      </c>
      <c r="I28" s="204">
        <v>441.78</v>
      </c>
      <c r="J28" s="204">
        <v>23.24</v>
      </c>
      <c r="K28" s="204">
        <v>0</v>
      </c>
      <c r="L28" s="204">
        <v>0</v>
      </c>
      <c r="M28" s="204">
        <v>0</v>
      </c>
      <c r="N28" s="204">
        <v>135.47</v>
      </c>
      <c r="O28" s="204">
        <v>0</v>
      </c>
      <c r="P28" s="204">
        <v>0</v>
      </c>
      <c r="Q28" s="204">
        <f t="shared" si="1"/>
        <v>1798.87</v>
      </c>
      <c r="R28" s="204">
        <v>1640.16</v>
      </c>
      <c r="S28" s="204">
        <v>0</v>
      </c>
      <c r="T28" s="204">
        <v>1198.38</v>
      </c>
      <c r="U28" s="204">
        <v>441.78</v>
      </c>
      <c r="V28" s="204">
        <v>23.24</v>
      </c>
      <c r="W28" s="204">
        <v>0</v>
      </c>
      <c r="X28" s="204">
        <v>0</v>
      </c>
      <c r="Y28" s="204">
        <v>0</v>
      </c>
      <c r="Z28" s="204">
        <v>135.47</v>
      </c>
      <c r="AA28" s="204">
        <v>0</v>
      </c>
      <c r="AB28" s="204">
        <v>0</v>
      </c>
    </row>
    <row r="29" ht="24" customHeight="1" spans="1:28">
      <c r="A29" s="209"/>
      <c r="B29" s="209" t="s">
        <v>152</v>
      </c>
      <c r="C29" s="209"/>
      <c r="D29" s="210" t="s">
        <v>153</v>
      </c>
      <c r="E29" s="204">
        <f t="shared" si="0"/>
        <v>1798.87</v>
      </c>
      <c r="F29" s="204">
        <v>1640.16</v>
      </c>
      <c r="G29" s="204">
        <v>0</v>
      </c>
      <c r="H29" s="204">
        <v>1198.38</v>
      </c>
      <c r="I29" s="204">
        <v>441.78</v>
      </c>
      <c r="J29" s="204">
        <v>23.24</v>
      </c>
      <c r="K29" s="204">
        <v>0</v>
      </c>
      <c r="L29" s="204">
        <v>0</v>
      </c>
      <c r="M29" s="204">
        <v>0</v>
      </c>
      <c r="N29" s="204">
        <v>135.47</v>
      </c>
      <c r="O29" s="204">
        <v>0</v>
      </c>
      <c r="P29" s="204">
        <v>0</v>
      </c>
      <c r="Q29" s="204">
        <f t="shared" si="1"/>
        <v>1798.87</v>
      </c>
      <c r="R29" s="204">
        <v>1640.16</v>
      </c>
      <c r="S29" s="204">
        <v>0</v>
      </c>
      <c r="T29" s="204">
        <v>1198.38</v>
      </c>
      <c r="U29" s="204">
        <v>441.78</v>
      </c>
      <c r="V29" s="204">
        <v>23.24</v>
      </c>
      <c r="W29" s="204">
        <v>0</v>
      </c>
      <c r="X29" s="204">
        <v>0</v>
      </c>
      <c r="Y29" s="204">
        <v>0</v>
      </c>
      <c r="Z29" s="204">
        <v>135.47</v>
      </c>
      <c r="AA29" s="204">
        <v>0</v>
      </c>
      <c r="AB29" s="204">
        <v>0</v>
      </c>
    </row>
    <row r="30" ht="24" customHeight="1" spans="1:28">
      <c r="A30" s="209"/>
      <c r="B30" s="209"/>
      <c r="C30" s="209" t="s">
        <v>154</v>
      </c>
      <c r="D30" s="210" t="s">
        <v>155</v>
      </c>
      <c r="E30" s="204">
        <f t="shared" si="0"/>
        <v>1798.87</v>
      </c>
      <c r="F30" s="204">
        <v>1640.16</v>
      </c>
      <c r="G30" s="204">
        <v>0</v>
      </c>
      <c r="H30" s="204">
        <v>1198.38</v>
      </c>
      <c r="I30" s="204">
        <v>441.78</v>
      </c>
      <c r="J30" s="204">
        <v>23.24</v>
      </c>
      <c r="K30" s="204">
        <v>0</v>
      </c>
      <c r="L30" s="204">
        <v>0</v>
      </c>
      <c r="M30" s="204">
        <v>0</v>
      </c>
      <c r="N30" s="204">
        <v>135.47</v>
      </c>
      <c r="O30" s="204">
        <v>0</v>
      </c>
      <c r="P30" s="204">
        <v>0</v>
      </c>
      <c r="Q30" s="204">
        <f t="shared" si="1"/>
        <v>1798.87</v>
      </c>
      <c r="R30" s="204">
        <v>1640.16</v>
      </c>
      <c r="S30" s="204">
        <v>0</v>
      </c>
      <c r="T30" s="204">
        <v>1198.38</v>
      </c>
      <c r="U30" s="204">
        <v>441.78</v>
      </c>
      <c r="V30" s="204">
        <v>23.24</v>
      </c>
      <c r="W30" s="204">
        <v>0</v>
      </c>
      <c r="X30" s="204">
        <v>0</v>
      </c>
      <c r="Y30" s="204">
        <v>0</v>
      </c>
      <c r="Z30" s="204">
        <v>135.47</v>
      </c>
      <c r="AA30" s="204">
        <v>0</v>
      </c>
      <c r="AB30" s="204">
        <v>0</v>
      </c>
    </row>
    <row r="31" ht="24" customHeight="1" spans="1:28">
      <c r="A31" s="206" t="s">
        <v>159</v>
      </c>
      <c r="B31" s="207"/>
      <c r="C31" s="207"/>
      <c r="D31" s="208"/>
      <c r="E31" s="204">
        <f t="shared" si="0"/>
        <v>1816.92</v>
      </c>
      <c r="F31" s="204">
        <v>1596.19</v>
      </c>
      <c r="G31" s="204">
        <v>0</v>
      </c>
      <c r="H31" s="204">
        <v>1089.73</v>
      </c>
      <c r="I31" s="204">
        <v>506.46</v>
      </c>
      <c r="J31" s="204">
        <v>21.27</v>
      </c>
      <c r="K31" s="204">
        <v>0</v>
      </c>
      <c r="L31" s="204">
        <v>0</v>
      </c>
      <c r="M31" s="204">
        <v>0</v>
      </c>
      <c r="N31" s="204">
        <v>199.46</v>
      </c>
      <c r="O31" s="204">
        <v>0</v>
      </c>
      <c r="P31" s="204">
        <v>0</v>
      </c>
      <c r="Q31" s="204">
        <f t="shared" si="1"/>
        <v>1816.92</v>
      </c>
      <c r="R31" s="204">
        <v>1596.19</v>
      </c>
      <c r="S31" s="204">
        <v>0</v>
      </c>
      <c r="T31" s="204">
        <v>1089.73</v>
      </c>
      <c r="U31" s="204">
        <v>506.46</v>
      </c>
      <c r="V31" s="204">
        <v>21.27</v>
      </c>
      <c r="W31" s="204">
        <v>0</v>
      </c>
      <c r="X31" s="204">
        <v>0</v>
      </c>
      <c r="Y31" s="204">
        <v>0</v>
      </c>
      <c r="Z31" s="204">
        <v>199.46</v>
      </c>
      <c r="AA31" s="204">
        <v>0</v>
      </c>
      <c r="AB31" s="204">
        <v>0</v>
      </c>
    </row>
    <row r="32" ht="24" customHeight="1" spans="1:28">
      <c r="A32" s="209" t="s">
        <v>146</v>
      </c>
      <c r="B32" s="209"/>
      <c r="C32" s="209"/>
      <c r="D32" s="210" t="s">
        <v>147</v>
      </c>
      <c r="E32" s="204">
        <f t="shared" si="0"/>
        <v>1816.92</v>
      </c>
      <c r="F32" s="204">
        <v>1596.19</v>
      </c>
      <c r="G32" s="204">
        <v>0</v>
      </c>
      <c r="H32" s="204">
        <v>1089.73</v>
      </c>
      <c r="I32" s="204">
        <v>506.46</v>
      </c>
      <c r="J32" s="204">
        <v>21.27</v>
      </c>
      <c r="K32" s="204">
        <v>0</v>
      </c>
      <c r="L32" s="204">
        <v>0</v>
      </c>
      <c r="M32" s="204">
        <v>0</v>
      </c>
      <c r="N32" s="204">
        <v>199.46</v>
      </c>
      <c r="O32" s="204">
        <v>0</v>
      </c>
      <c r="P32" s="204">
        <v>0</v>
      </c>
      <c r="Q32" s="204">
        <f t="shared" si="1"/>
        <v>1816.92</v>
      </c>
      <c r="R32" s="204">
        <v>1596.19</v>
      </c>
      <c r="S32" s="204">
        <v>0</v>
      </c>
      <c r="T32" s="204">
        <v>1089.73</v>
      </c>
      <c r="U32" s="204">
        <v>506.46</v>
      </c>
      <c r="V32" s="204">
        <v>21.27</v>
      </c>
      <c r="W32" s="204">
        <v>0</v>
      </c>
      <c r="X32" s="204">
        <v>0</v>
      </c>
      <c r="Y32" s="204">
        <v>0</v>
      </c>
      <c r="Z32" s="204">
        <v>199.46</v>
      </c>
      <c r="AA32" s="204">
        <v>0</v>
      </c>
      <c r="AB32" s="204">
        <v>0</v>
      </c>
    </row>
    <row r="33" ht="24" customHeight="1" spans="1:28">
      <c r="A33" s="209"/>
      <c r="B33" s="209" t="s">
        <v>152</v>
      </c>
      <c r="C33" s="209"/>
      <c r="D33" s="210" t="s">
        <v>153</v>
      </c>
      <c r="E33" s="204">
        <f t="shared" si="0"/>
        <v>1816.92</v>
      </c>
      <c r="F33" s="204">
        <v>1596.19</v>
      </c>
      <c r="G33" s="204">
        <v>0</v>
      </c>
      <c r="H33" s="204">
        <v>1089.73</v>
      </c>
      <c r="I33" s="204">
        <v>506.46</v>
      </c>
      <c r="J33" s="204">
        <v>21.27</v>
      </c>
      <c r="K33" s="204">
        <v>0</v>
      </c>
      <c r="L33" s="204">
        <v>0</v>
      </c>
      <c r="M33" s="204">
        <v>0</v>
      </c>
      <c r="N33" s="204">
        <v>199.46</v>
      </c>
      <c r="O33" s="204">
        <v>0</v>
      </c>
      <c r="P33" s="204">
        <v>0</v>
      </c>
      <c r="Q33" s="204">
        <f t="shared" si="1"/>
        <v>1816.92</v>
      </c>
      <c r="R33" s="204">
        <v>1596.19</v>
      </c>
      <c r="S33" s="204">
        <v>0</v>
      </c>
      <c r="T33" s="204">
        <v>1089.73</v>
      </c>
      <c r="U33" s="204">
        <v>506.46</v>
      </c>
      <c r="V33" s="204">
        <v>21.27</v>
      </c>
      <c r="W33" s="204">
        <v>0</v>
      </c>
      <c r="X33" s="204">
        <v>0</v>
      </c>
      <c r="Y33" s="204">
        <v>0</v>
      </c>
      <c r="Z33" s="204">
        <v>199.46</v>
      </c>
      <c r="AA33" s="204">
        <v>0</v>
      </c>
      <c r="AB33" s="204">
        <v>0</v>
      </c>
    </row>
    <row r="34" ht="24" customHeight="1" spans="1:28">
      <c r="A34" s="209"/>
      <c r="B34" s="209"/>
      <c r="C34" s="209" t="s">
        <v>154</v>
      </c>
      <c r="D34" s="210" t="s">
        <v>155</v>
      </c>
      <c r="E34" s="204">
        <f t="shared" si="0"/>
        <v>1816.92</v>
      </c>
      <c r="F34" s="204">
        <v>1596.19</v>
      </c>
      <c r="G34" s="204">
        <v>0</v>
      </c>
      <c r="H34" s="204">
        <v>1089.73</v>
      </c>
      <c r="I34" s="204">
        <v>506.46</v>
      </c>
      <c r="J34" s="204">
        <v>21.27</v>
      </c>
      <c r="K34" s="204">
        <v>0</v>
      </c>
      <c r="L34" s="204">
        <v>0</v>
      </c>
      <c r="M34" s="204">
        <v>0</v>
      </c>
      <c r="N34" s="204">
        <v>199.46</v>
      </c>
      <c r="O34" s="204">
        <v>0</v>
      </c>
      <c r="P34" s="204">
        <v>0</v>
      </c>
      <c r="Q34" s="204">
        <f t="shared" si="1"/>
        <v>1816.92</v>
      </c>
      <c r="R34" s="204">
        <v>1596.19</v>
      </c>
      <c r="S34" s="204">
        <v>0</v>
      </c>
      <c r="T34" s="204">
        <v>1089.73</v>
      </c>
      <c r="U34" s="204">
        <v>506.46</v>
      </c>
      <c r="V34" s="204">
        <v>21.27</v>
      </c>
      <c r="W34" s="204">
        <v>0</v>
      </c>
      <c r="X34" s="204">
        <v>0</v>
      </c>
      <c r="Y34" s="204">
        <v>0</v>
      </c>
      <c r="Z34" s="204">
        <v>199.46</v>
      </c>
      <c r="AA34" s="204">
        <v>0</v>
      </c>
      <c r="AB34" s="204">
        <v>0</v>
      </c>
    </row>
    <row r="35" ht="24" customHeight="1" spans="1:28">
      <c r="A35" s="206" t="s">
        <v>160</v>
      </c>
      <c r="B35" s="207"/>
      <c r="C35" s="207"/>
      <c r="D35" s="208"/>
      <c r="E35" s="204">
        <f t="shared" si="0"/>
        <v>2035.36</v>
      </c>
      <c r="F35" s="204">
        <v>1822.11</v>
      </c>
      <c r="G35" s="204">
        <v>0</v>
      </c>
      <c r="H35" s="204">
        <v>1344.42</v>
      </c>
      <c r="I35" s="204">
        <v>477.69</v>
      </c>
      <c r="J35" s="204">
        <v>26.05</v>
      </c>
      <c r="K35" s="204">
        <v>0</v>
      </c>
      <c r="L35" s="204">
        <v>0</v>
      </c>
      <c r="M35" s="204">
        <v>0</v>
      </c>
      <c r="N35" s="204">
        <v>187.2</v>
      </c>
      <c r="O35" s="204">
        <v>0</v>
      </c>
      <c r="P35" s="204">
        <v>0</v>
      </c>
      <c r="Q35" s="204">
        <f t="shared" si="1"/>
        <v>2035.36</v>
      </c>
      <c r="R35" s="204">
        <v>1822.11</v>
      </c>
      <c r="S35" s="204">
        <v>0</v>
      </c>
      <c r="T35" s="204">
        <v>1344.42</v>
      </c>
      <c r="U35" s="204">
        <v>477.69</v>
      </c>
      <c r="V35" s="204">
        <v>26.05</v>
      </c>
      <c r="W35" s="204">
        <v>0</v>
      </c>
      <c r="X35" s="204">
        <v>0</v>
      </c>
      <c r="Y35" s="204">
        <v>0</v>
      </c>
      <c r="Z35" s="204">
        <v>187.2</v>
      </c>
      <c r="AA35" s="204">
        <v>0</v>
      </c>
      <c r="AB35" s="204">
        <v>0</v>
      </c>
    </row>
    <row r="36" ht="24" customHeight="1" spans="1:28">
      <c r="A36" s="209" t="s">
        <v>146</v>
      </c>
      <c r="B36" s="209"/>
      <c r="C36" s="209"/>
      <c r="D36" s="210" t="s">
        <v>147</v>
      </c>
      <c r="E36" s="204">
        <f t="shared" si="0"/>
        <v>2035.36</v>
      </c>
      <c r="F36" s="204">
        <v>1822.11</v>
      </c>
      <c r="G36" s="204">
        <v>0</v>
      </c>
      <c r="H36" s="204">
        <v>1344.42</v>
      </c>
      <c r="I36" s="204">
        <v>477.69</v>
      </c>
      <c r="J36" s="204">
        <v>26.05</v>
      </c>
      <c r="K36" s="204">
        <v>0</v>
      </c>
      <c r="L36" s="204">
        <v>0</v>
      </c>
      <c r="M36" s="204">
        <v>0</v>
      </c>
      <c r="N36" s="204">
        <v>187.2</v>
      </c>
      <c r="O36" s="204">
        <v>0</v>
      </c>
      <c r="P36" s="204">
        <v>0</v>
      </c>
      <c r="Q36" s="204">
        <f t="shared" si="1"/>
        <v>2035.36</v>
      </c>
      <c r="R36" s="204">
        <v>1822.11</v>
      </c>
      <c r="S36" s="204">
        <v>0</v>
      </c>
      <c r="T36" s="204">
        <v>1344.42</v>
      </c>
      <c r="U36" s="204">
        <v>477.69</v>
      </c>
      <c r="V36" s="204">
        <v>26.05</v>
      </c>
      <c r="W36" s="204">
        <v>0</v>
      </c>
      <c r="X36" s="204">
        <v>0</v>
      </c>
      <c r="Y36" s="204">
        <v>0</v>
      </c>
      <c r="Z36" s="204">
        <v>187.2</v>
      </c>
      <c r="AA36" s="204">
        <v>0</v>
      </c>
      <c r="AB36" s="204">
        <v>0</v>
      </c>
    </row>
    <row r="37" ht="24" customHeight="1" spans="1:28">
      <c r="A37" s="209"/>
      <c r="B37" s="209" t="s">
        <v>152</v>
      </c>
      <c r="C37" s="209"/>
      <c r="D37" s="210" t="s">
        <v>153</v>
      </c>
      <c r="E37" s="204">
        <f t="shared" si="0"/>
        <v>2035.36</v>
      </c>
      <c r="F37" s="204">
        <v>1822.11</v>
      </c>
      <c r="G37" s="204">
        <v>0</v>
      </c>
      <c r="H37" s="204">
        <v>1344.42</v>
      </c>
      <c r="I37" s="204">
        <v>477.69</v>
      </c>
      <c r="J37" s="204">
        <v>26.05</v>
      </c>
      <c r="K37" s="204">
        <v>0</v>
      </c>
      <c r="L37" s="204">
        <v>0</v>
      </c>
      <c r="M37" s="204">
        <v>0</v>
      </c>
      <c r="N37" s="204">
        <v>187.2</v>
      </c>
      <c r="O37" s="204">
        <v>0</v>
      </c>
      <c r="P37" s="204">
        <v>0</v>
      </c>
      <c r="Q37" s="204">
        <f t="shared" si="1"/>
        <v>2035.36</v>
      </c>
      <c r="R37" s="204">
        <v>1822.11</v>
      </c>
      <c r="S37" s="204">
        <v>0</v>
      </c>
      <c r="T37" s="204">
        <v>1344.42</v>
      </c>
      <c r="U37" s="204">
        <v>477.69</v>
      </c>
      <c r="V37" s="204">
        <v>26.05</v>
      </c>
      <c r="W37" s="204">
        <v>0</v>
      </c>
      <c r="X37" s="204">
        <v>0</v>
      </c>
      <c r="Y37" s="204">
        <v>0</v>
      </c>
      <c r="Z37" s="204">
        <v>187.2</v>
      </c>
      <c r="AA37" s="204">
        <v>0</v>
      </c>
      <c r="AB37" s="204">
        <v>0</v>
      </c>
    </row>
    <row r="38" ht="24" customHeight="1" spans="1:28">
      <c r="A38" s="209"/>
      <c r="B38" s="209"/>
      <c r="C38" s="209" t="s">
        <v>154</v>
      </c>
      <c r="D38" s="210" t="s">
        <v>155</v>
      </c>
      <c r="E38" s="204">
        <f t="shared" si="0"/>
        <v>2035.36</v>
      </c>
      <c r="F38" s="204">
        <v>1822.11</v>
      </c>
      <c r="G38" s="204">
        <v>0</v>
      </c>
      <c r="H38" s="204">
        <v>1344.42</v>
      </c>
      <c r="I38" s="204">
        <v>477.69</v>
      </c>
      <c r="J38" s="204">
        <v>26.05</v>
      </c>
      <c r="K38" s="204">
        <v>0</v>
      </c>
      <c r="L38" s="204">
        <v>0</v>
      </c>
      <c r="M38" s="204">
        <v>0</v>
      </c>
      <c r="N38" s="204">
        <v>187.2</v>
      </c>
      <c r="O38" s="204">
        <v>0</v>
      </c>
      <c r="P38" s="204">
        <v>0</v>
      </c>
      <c r="Q38" s="204">
        <f t="shared" si="1"/>
        <v>2035.36</v>
      </c>
      <c r="R38" s="204">
        <v>1822.11</v>
      </c>
      <c r="S38" s="204">
        <v>0</v>
      </c>
      <c r="T38" s="204">
        <v>1344.42</v>
      </c>
      <c r="U38" s="204">
        <v>477.69</v>
      </c>
      <c r="V38" s="204">
        <v>26.05</v>
      </c>
      <c r="W38" s="204">
        <v>0</v>
      </c>
      <c r="X38" s="204">
        <v>0</v>
      </c>
      <c r="Y38" s="204">
        <v>0</v>
      </c>
      <c r="Z38" s="204">
        <v>187.2</v>
      </c>
      <c r="AA38" s="204">
        <v>0</v>
      </c>
      <c r="AB38" s="204">
        <v>0</v>
      </c>
    </row>
    <row r="39" ht="24" customHeight="1" spans="1:28">
      <c r="A39" s="206" t="s">
        <v>161</v>
      </c>
      <c r="B39" s="207"/>
      <c r="C39" s="207"/>
      <c r="D39" s="208"/>
      <c r="E39" s="204">
        <f t="shared" si="0"/>
        <v>3645.55</v>
      </c>
      <c r="F39" s="204">
        <v>3467.49</v>
      </c>
      <c r="G39" s="204">
        <v>0</v>
      </c>
      <c r="H39" s="204">
        <v>2515.28</v>
      </c>
      <c r="I39" s="204">
        <v>952.21</v>
      </c>
      <c r="J39" s="204">
        <v>48.68</v>
      </c>
      <c r="K39" s="204">
        <v>0</v>
      </c>
      <c r="L39" s="204">
        <v>0</v>
      </c>
      <c r="M39" s="204">
        <v>0</v>
      </c>
      <c r="N39" s="204">
        <v>129.38</v>
      </c>
      <c r="O39" s="204">
        <v>0</v>
      </c>
      <c r="P39" s="204">
        <v>0</v>
      </c>
      <c r="Q39" s="204">
        <f t="shared" si="1"/>
        <v>3645.55</v>
      </c>
      <c r="R39" s="204">
        <v>3467.49</v>
      </c>
      <c r="S39" s="204">
        <v>0</v>
      </c>
      <c r="T39" s="204">
        <v>2515.28</v>
      </c>
      <c r="U39" s="204">
        <v>952.21</v>
      </c>
      <c r="V39" s="204">
        <v>48.68</v>
      </c>
      <c r="W39" s="204">
        <v>0</v>
      </c>
      <c r="X39" s="204">
        <v>0</v>
      </c>
      <c r="Y39" s="204">
        <v>0</v>
      </c>
      <c r="Z39" s="204">
        <v>129.38</v>
      </c>
      <c r="AA39" s="204">
        <v>0</v>
      </c>
      <c r="AB39" s="204">
        <v>0</v>
      </c>
    </row>
    <row r="40" ht="24" customHeight="1" spans="1:28">
      <c r="A40" s="209" t="s">
        <v>146</v>
      </c>
      <c r="B40" s="209"/>
      <c r="C40" s="209"/>
      <c r="D40" s="210" t="s">
        <v>147</v>
      </c>
      <c r="E40" s="204">
        <f t="shared" si="0"/>
        <v>3645.55</v>
      </c>
      <c r="F40" s="204">
        <v>3467.49</v>
      </c>
      <c r="G40" s="204">
        <v>0</v>
      </c>
      <c r="H40" s="204">
        <v>2515.28</v>
      </c>
      <c r="I40" s="204">
        <v>952.21</v>
      </c>
      <c r="J40" s="204">
        <v>48.68</v>
      </c>
      <c r="K40" s="204">
        <v>0</v>
      </c>
      <c r="L40" s="204">
        <v>0</v>
      </c>
      <c r="M40" s="204">
        <v>0</v>
      </c>
      <c r="N40" s="204">
        <v>129.38</v>
      </c>
      <c r="O40" s="204">
        <v>0</v>
      </c>
      <c r="P40" s="204">
        <v>0</v>
      </c>
      <c r="Q40" s="204">
        <f t="shared" si="1"/>
        <v>3645.55</v>
      </c>
      <c r="R40" s="204">
        <v>3467.49</v>
      </c>
      <c r="S40" s="204">
        <v>0</v>
      </c>
      <c r="T40" s="204">
        <v>2515.28</v>
      </c>
      <c r="U40" s="204">
        <v>952.21</v>
      </c>
      <c r="V40" s="204">
        <v>48.68</v>
      </c>
      <c r="W40" s="204">
        <v>0</v>
      </c>
      <c r="X40" s="204">
        <v>0</v>
      </c>
      <c r="Y40" s="204">
        <v>0</v>
      </c>
      <c r="Z40" s="204">
        <v>129.38</v>
      </c>
      <c r="AA40" s="204">
        <v>0</v>
      </c>
      <c r="AB40" s="204">
        <v>0</v>
      </c>
    </row>
    <row r="41" ht="24" customHeight="1" spans="1:28">
      <c r="A41" s="209"/>
      <c r="B41" s="209" t="s">
        <v>152</v>
      </c>
      <c r="C41" s="209"/>
      <c r="D41" s="210" t="s">
        <v>153</v>
      </c>
      <c r="E41" s="204">
        <f t="shared" si="0"/>
        <v>3645.55</v>
      </c>
      <c r="F41" s="204">
        <v>3467.49</v>
      </c>
      <c r="G41" s="204">
        <v>0</v>
      </c>
      <c r="H41" s="204">
        <v>2515.28</v>
      </c>
      <c r="I41" s="204">
        <v>952.21</v>
      </c>
      <c r="J41" s="204">
        <v>48.68</v>
      </c>
      <c r="K41" s="204">
        <v>0</v>
      </c>
      <c r="L41" s="204">
        <v>0</v>
      </c>
      <c r="M41" s="204">
        <v>0</v>
      </c>
      <c r="N41" s="204">
        <v>129.38</v>
      </c>
      <c r="O41" s="204">
        <v>0</v>
      </c>
      <c r="P41" s="204">
        <v>0</v>
      </c>
      <c r="Q41" s="204">
        <f t="shared" si="1"/>
        <v>3645.55</v>
      </c>
      <c r="R41" s="204">
        <v>3467.49</v>
      </c>
      <c r="S41" s="204">
        <v>0</v>
      </c>
      <c r="T41" s="204">
        <v>2515.28</v>
      </c>
      <c r="U41" s="204">
        <v>952.21</v>
      </c>
      <c r="V41" s="204">
        <v>48.68</v>
      </c>
      <c r="W41" s="204">
        <v>0</v>
      </c>
      <c r="X41" s="204">
        <v>0</v>
      </c>
      <c r="Y41" s="204">
        <v>0</v>
      </c>
      <c r="Z41" s="204">
        <v>129.38</v>
      </c>
      <c r="AA41" s="204">
        <v>0</v>
      </c>
      <c r="AB41" s="204">
        <v>0</v>
      </c>
    </row>
    <row r="42" ht="24" customHeight="1" spans="1:28">
      <c r="A42" s="209"/>
      <c r="B42" s="209"/>
      <c r="C42" s="209" t="s">
        <v>162</v>
      </c>
      <c r="D42" s="210" t="s">
        <v>163</v>
      </c>
      <c r="E42" s="204">
        <f t="shared" si="0"/>
        <v>3645.55</v>
      </c>
      <c r="F42" s="204">
        <v>3467.49</v>
      </c>
      <c r="G42" s="204">
        <v>0</v>
      </c>
      <c r="H42" s="204">
        <v>2515.28</v>
      </c>
      <c r="I42" s="204">
        <v>952.21</v>
      </c>
      <c r="J42" s="204">
        <v>48.68</v>
      </c>
      <c r="K42" s="204">
        <v>0</v>
      </c>
      <c r="L42" s="204">
        <v>0</v>
      </c>
      <c r="M42" s="204">
        <v>0</v>
      </c>
      <c r="N42" s="204">
        <v>129.38</v>
      </c>
      <c r="O42" s="204">
        <v>0</v>
      </c>
      <c r="P42" s="204">
        <v>0</v>
      </c>
      <c r="Q42" s="204">
        <f t="shared" si="1"/>
        <v>3645.55</v>
      </c>
      <c r="R42" s="204">
        <v>3467.49</v>
      </c>
      <c r="S42" s="204">
        <v>0</v>
      </c>
      <c r="T42" s="204">
        <v>2515.28</v>
      </c>
      <c r="U42" s="204">
        <v>952.21</v>
      </c>
      <c r="V42" s="204">
        <v>48.68</v>
      </c>
      <c r="W42" s="204">
        <v>0</v>
      </c>
      <c r="X42" s="204">
        <v>0</v>
      </c>
      <c r="Y42" s="204">
        <v>0</v>
      </c>
      <c r="Z42" s="204">
        <v>129.38</v>
      </c>
      <c r="AA42" s="204">
        <v>0</v>
      </c>
      <c r="AB42" s="204">
        <v>0</v>
      </c>
    </row>
    <row r="43" ht="24" customHeight="1" spans="1:28">
      <c r="A43" s="206" t="s">
        <v>164</v>
      </c>
      <c r="B43" s="207"/>
      <c r="C43" s="207"/>
      <c r="D43" s="208"/>
      <c r="E43" s="204">
        <f t="shared" si="0"/>
        <v>1845.94</v>
      </c>
      <c r="F43" s="204">
        <v>1732.32</v>
      </c>
      <c r="G43" s="204">
        <v>0</v>
      </c>
      <c r="H43" s="204">
        <v>1277.68</v>
      </c>
      <c r="I43" s="204">
        <v>454.64</v>
      </c>
      <c r="J43" s="204">
        <v>24.77</v>
      </c>
      <c r="K43" s="204">
        <v>0</v>
      </c>
      <c r="L43" s="204">
        <v>0</v>
      </c>
      <c r="M43" s="204">
        <v>0</v>
      </c>
      <c r="N43" s="204">
        <v>88.85</v>
      </c>
      <c r="O43" s="204">
        <v>0</v>
      </c>
      <c r="P43" s="204">
        <v>0</v>
      </c>
      <c r="Q43" s="204">
        <f t="shared" si="1"/>
        <v>1845.94</v>
      </c>
      <c r="R43" s="204">
        <v>1732.32</v>
      </c>
      <c r="S43" s="204">
        <v>0</v>
      </c>
      <c r="T43" s="204">
        <v>1277.68</v>
      </c>
      <c r="U43" s="204">
        <v>454.64</v>
      </c>
      <c r="V43" s="204">
        <v>24.77</v>
      </c>
      <c r="W43" s="204">
        <v>0</v>
      </c>
      <c r="X43" s="204">
        <v>0</v>
      </c>
      <c r="Y43" s="204">
        <v>0</v>
      </c>
      <c r="Z43" s="204">
        <v>88.85</v>
      </c>
      <c r="AA43" s="204">
        <v>0</v>
      </c>
      <c r="AB43" s="204">
        <v>0</v>
      </c>
    </row>
    <row r="44" ht="24" customHeight="1" spans="1:28">
      <c r="A44" s="209" t="s">
        <v>146</v>
      </c>
      <c r="B44" s="209"/>
      <c r="C44" s="209"/>
      <c r="D44" s="210" t="s">
        <v>147</v>
      </c>
      <c r="E44" s="204">
        <f t="shared" si="0"/>
        <v>1845.94</v>
      </c>
      <c r="F44" s="204">
        <v>1732.32</v>
      </c>
      <c r="G44" s="204">
        <v>0</v>
      </c>
      <c r="H44" s="204">
        <v>1277.68</v>
      </c>
      <c r="I44" s="204">
        <v>454.64</v>
      </c>
      <c r="J44" s="204">
        <v>24.77</v>
      </c>
      <c r="K44" s="204">
        <v>0</v>
      </c>
      <c r="L44" s="204">
        <v>0</v>
      </c>
      <c r="M44" s="204">
        <v>0</v>
      </c>
      <c r="N44" s="204">
        <v>88.85</v>
      </c>
      <c r="O44" s="204">
        <v>0</v>
      </c>
      <c r="P44" s="204">
        <v>0</v>
      </c>
      <c r="Q44" s="204">
        <f t="shared" si="1"/>
        <v>1845.94</v>
      </c>
      <c r="R44" s="204">
        <v>1732.32</v>
      </c>
      <c r="S44" s="204">
        <v>0</v>
      </c>
      <c r="T44" s="204">
        <v>1277.68</v>
      </c>
      <c r="U44" s="204">
        <v>454.64</v>
      </c>
      <c r="V44" s="204">
        <v>24.77</v>
      </c>
      <c r="W44" s="204">
        <v>0</v>
      </c>
      <c r="X44" s="204">
        <v>0</v>
      </c>
      <c r="Y44" s="204">
        <v>0</v>
      </c>
      <c r="Z44" s="204">
        <v>88.85</v>
      </c>
      <c r="AA44" s="204">
        <v>0</v>
      </c>
      <c r="AB44" s="204">
        <v>0</v>
      </c>
    </row>
    <row r="45" ht="24" customHeight="1" spans="1:28">
      <c r="A45" s="209"/>
      <c r="B45" s="209" t="s">
        <v>152</v>
      </c>
      <c r="C45" s="209"/>
      <c r="D45" s="210" t="s">
        <v>153</v>
      </c>
      <c r="E45" s="204">
        <f t="shared" si="0"/>
        <v>1845.94</v>
      </c>
      <c r="F45" s="204">
        <v>1732.32</v>
      </c>
      <c r="G45" s="204">
        <v>0</v>
      </c>
      <c r="H45" s="204">
        <v>1277.68</v>
      </c>
      <c r="I45" s="204">
        <v>454.64</v>
      </c>
      <c r="J45" s="204">
        <v>24.77</v>
      </c>
      <c r="K45" s="204">
        <v>0</v>
      </c>
      <c r="L45" s="204">
        <v>0</v>
      </c>
      <c r="M45" s="204">
        <v>0</v>
      </c>
      <c r="N45" s="204">
        <v>88.85</v>
      </c>
      <c r="O45" s="204">
        <v>0</v>
      </c>
      <c r="P45" s="204">
        <v>0</v>
      </c>
      <c r="Q45" s="204">
        <f t="shared" si="1"/>
        <v>1845.94</v>
      </c>
      <c r="R45" s="204">
        <v>1732.32</v>
      </c>
      <c r="S45" s="204">
        <v>0</v>
      </c>
      <c r="T45" s="204">
        <v>1277.68</v>
      </c>
      <c r="U45" s="204">
        <v>454.64</v>
      </c>
      <c r="V45" s="204">
        <v>24.77</v>
      </c>
      <c r="W45" s="204">
        <v>0</v>
      </c>
      <c r="X45" s="204">
        <v>0</v>
      </c>
      <c r="Y45" s="204">
        <v>0</v>
      </c>
      <c r="Z45" s="204">
        <v>88.85</v>
      </c>
      <c r="AA45" s="204">
        <v>0</v>
      </c>
      <c r="AB45" s="204">
        <v>0</v>
      </c>
    </row>
    <row r="46" ht="24" customHeight="1" spans="1:28">
      <c r="A46" s="209"/>
      <c r="B46" s="209"/>
      <c r="C46" s="209" t="s">
        <v>162</v>
      </c>
      <c r="D46" s="210" t="s">
        <v>163</v>
      </c>
      <c r="E46" s="204">
        <f t="shared" si="0"/>
        <v>1845.94</v>
      </c>
      <c r="F46" s="204">
        <v>1732.32</v>
      </c>
      <c r="G46" s="204">
        <v>0</v>
      </c>
      <c r="H46" s="204">
        <v>1277.68</v>
      </c>
      <c r="I46" s="204">
        <v>454.64</v>
      </c>
      <c r="J46" s="204">
        <v>24.77</v>
      </c>
      <c r="K46" s="204">
        <v>0</v>
      </c>
      <c r="L46" s="204">
        <v>0</v>
      </c>
      <c r="M46" s="204">
        <v>0</v>
      </c>
      <c r="N46" s="204">
        <v>88.85</v>
      </c>
      <c r="O46" s="204">
        <v>0</v>
      </c>
      <c r="P46" s="204">
        <v>0</v>
      </c>
      <c r="Q46" s="204">
        <f t="shared" si="1"/>
        <v>1845.94</v>
      </c>
      <c r="R46" s="204">
        <v>1732.32</v>
      </c>
      <c r="S46" s="204">
        <v>0</v>
      </c>
      <c r="T46" s="204">
        <v>1277.68</v>
      </c>
      <c r="U46" s="204">
        <v>454.64</v>
      </c>
      <c r="V46" s="204">
        <v>24.77</v>
      </c>
      <c r="W46" s="204">
        <v>0</v>
      </c>
      <c r="X46" s="204">
        <v>0</v>
      </c>
      <c r="Y46" s="204">
        <v>0</v>
      </c>
      <c r="Z46" s="204">
        <v>88.85</v>
      </c>
      <c r="AA46" s="204">
        <v>0</v>
      </c>
      <c r="AB46" s="204">
        <v>0</v>
      </c>
    </row>
    <row r="47" ht="24" customHeight="1" spans="1:28">
      <c r="A47" s="206" t="s">
        <v>165</v>
      </c>
      <c r="B47" s="207"/>
      <c r="C47" s="207"/>
      <c r="D47" s="208"/>
      <c r="E47" s="204">
        <f t="shared" si="0"/>
        <v>1551.9</v>
      </c>
      <c r="F47" s="204">
        <v>1464.33</v>
      </c>
      <c r="G47" s="204">
        <v>0</v>
      </c>
      <c r="H47" s="204">
        <v>1076.91</v>
      </c>
      <c r="I47" s="204">
        <v>387.42</v>
      </c>
      <c r="J47" s="204">
        <v>20.88</v>
      </c>
      <c r="K47" s="204">
        <v>0</v>
      </c>
      <c r="L47" s="204">
        <v>0</v>
      </c>
      <c r="M47" s="204">
        <v>0</v>
      </c>
      <c r="N47" s="204">
        <v>66.69</v>
      </c>
      <c r="O47" s="204">
        <v>0</v>
      </c>
      <c r="P47" s="204">
        <v>0</v>
      </c>
      <c r="Q47" s="204">
        <f t="shared" si="1"/>
        <v>1551.9</v>
      </c>
      <c r="R47" s="204">
        <v>1464.33</v>
      </c>
      <c r="S47" s="204">
        <v>0</v>
      </c>
      <c r="T47" s="204">
        <v>1076.91</v>
      </c>
      <c r="U47" s="204">
        <v>387.42</v>
      </c>
      <c r="V47" s="204">
        <v>20.88</v>
      </c>
      <c r="W47" s="204">
        <v>0</v>
      </c>
      <c r="X47" s="204">
        <v>0</v>
      </c>
      <c r="Y47" s="204">
        <v>0</v>
      </c>
      <c r="Z47" s="204">
        <v>66.69</v>
      </c>
      <c r="AA47" s="204">
        <v>0</v>
      </c>
      <c r="AB47" s="204">
        <v>0</v>
      </c>
    </row>
    <row r="48" ht="24" customHeight="1" spans="1:28">
      <c r="A48" s="209" t="s">
        <v>146</v>
      </c>
      <c r="B48" s="209"/>
      <c r="C48" s="209"/>
      <c r="D48" s="210" t="s">
        <v>147</v>
      </c>
      <c r="E48" s="204">
        <f t="shared" si="0"/>
        <v>1551.9</v>
      </c>
      <c r="F48" s="204">
        <v>1464.33</v>
      </c>
      <c r="G48" s="204">
        <v>0</v>
      </c>
      <c r="H48" s="204">
        <v>1076.91</v>
      </c>
      <c r="I48" s="204">
        <v>387.42</v>
      </c>
      <c r="J48" s="204">
        <v>20.88</v>
      </c>
      <c r="K48" s="204">
        <v>0</v>
      </c>
      <c r="L48" s="204">
        <v>0</v>
      </c>
      <c r="M48" s="204">
        <v>0</v>
      </c>
      <c r="N48" s="204">
        <v>66.69</v>
      </c>
      <c r="O48" s="204">
        <v>0</v>
      </c>
      <c r="P48" s="204">
        <v>0</v>
      </c>
      <c r="Q48" s="204">
        <f t="shared" si="1"/>
        <v>1551.9</v>
      </c>
      <c r="R48" s="204">
        <v>1464.33</v>
      </c>
      <c r="S48" s="204">
        <v>0</v>
      </c>
      <c r="T48" s="204">
        <v>1076.91</v>
      </c>
      <c r="U48" s="204">
        <v>387.42</v>
      </c>
      <c r="V48" s="204">
        <v>20.88</v>
      </c>
      <c r="W48" s="204">
        <v>0</v>
      </c>
      <c r="X48" s="204">
        <v>0</v>
      </c>
      <c r="Y48" s="204">
        <v>0</v>
      </c>
      <c r="Z48" s="204">
        <v>66.69</v>
      </c>
      <c r="AA48" s="204">
        <v>0</v>
      </c>
      <c r="AB48" s="204">
        <v>0</v>
      </c>
    </row>
    <row r="49" ht="24" customHeight="1" spans="1:28">
      <c r="A49" s="209"/>
      <c r="B49" s="209" t="s">
        <v>152</v>
      </c>
      <c r="C49" s="209"/>
      <c r="D49" s="210" t="s">
        <v>153</v>
      </c>
      <c r="E49" s="204">
        <f t="shared" si="0"/>
        <v>1551.9</v>
      </c>
      <c r="F49" s="204">
        <v>1464.33</v>
      </c>
      <c r="G49" s="204">
        <v>0</v>
      </c>
      <c r="H49" s="204">
        <v>1076.91</v>
      </c>
      <c r="I49" s="204">
        <v>387.42</v>
      </c>
      <c r="J49" s="204">
        <v>20.88</v>
      </c>
      <c r="K49" s="204">
        <v>0</v>
      </c>
      <c r="L49" s="204">
        <v>0</v>
      </c>
      <c r="M49" s="204">
        <v>0</v>
      </c>
      <c r="N49" s="204">
        <v>66.69</v>
      </c>
      <c r="O49" s="204">
        <v>0</v>
      </c>
      <c r="P49" s="204">
        <v>0</v>
      </c>
      <c r="Q49" s="204">
        <f t="shared" si="1"/>
        <v>1551.9</v>
      </c>
      <c r="R49" s="204">
        <v>1464.33</v>
      </c>
      <c r="S49" s="204">
        <v>0</v>
      </c>
      <c r="T49" s="204">
        <v>1076.91</v>
      </c>
      <c r="U49" s="204">
        <v>387.42</v>
      </c>
      <c r="V49" s="204">
        <v>20.88</v>
      </c>
      <c r="W49" s="204">
        <v>0</v>
      </c>
      <c r="X49" s="204">
        <v>0</v>
      </c>
      <c r="Y49" s="204">
        <v>0</v>
      </c>
      <c r="Z49" s="204">
        <v>66.69</v>
      </c>
      <c r="AA49" s="204">
        <v>0</v>
      </c>
      <c r="AB49" s="204">
        <v>0</v>
      </c>
    </row>
    <row r="50" ht="24" customHeight="1" spans="1:28">
      <c r="A50" s="209"/>
      <c r="B50" s="209"/>
      <c r="C50" s="209" t="s">
        <v>162</v>
      </c>
      <c r="D50" s="210" t="s">
        <v>163</v>
      </c>
      <c r="E50" s="204">
        <f t="shared" si="0"/>
        <v>1551.9</v>
      </c>
      <c r="F50" s="204">
        <v>1464.33</v>
      </c>
      <c r="G50" s="204">
        <v>0</v>
      </c>
      <c r="H50" s="204">
        <v>1076.91</v>
      </c>
      <c r="I50" s="204">
        <v>387.42</v>
      </c>
      <c r="J50" s="204">
        <v>20.88</v>
      </c>
      <c r="K50" s="204">
        <v>0</v>
      </c>
      <c r="L50" s="204">
        <v>0</v>
      </c>
      <c r="M50" s="204">
        <v>0</v>
      </c>
      <c r="N50" s="204">
        <v>66.69</v>
      </c>
      <c r="O50" s="204">
        <v>0</v>
      </c>
      <c r="P50" s="204">
        <v>0</v>
      </c>
      <c r="Q50" s="204">
        <f t="shared" si="1"/>
        <v>1551.9</v>
      </c>
      <c r="R50" s="204">
        <v>1464.33</v>
      </c>
      <c r="S50" s="204">
        <v>0</v>
      </c>
      <c r="T50" s="204">
        <v>1076.91</v>
      </c>
      <c r="U50" s="204">
        <v>387.42</v>
      </c>
      <c r="V50" s="204">
        <v>20.88</v>
      </c>
      <c r="W50" s="204">
        <v>0</v>
      </c>
      <c r="X50" s="204">
        <v>0</v>
      </c>
      <c r="Y50" s="204">
        <v>0</v>
      </c>
      <c r="Z50" s="204">
        <v>66.69</v>
      </c>
      <c r="AA50" s="204">
        <v>0</v>
      </c>
      <c r="AB50" s="204">
        <v>0</v>
      </c>
    </row>
    <row r="51" ht="24" customHeight="1" spans="1:28">
      <c r="A51" s="206" t="s">
        <v>166</v>
      </c>
      <c r="B51" s="207"/>
      <c r="C51" s="207"/>
      <c r="D51" s="208"/>
      <c r="E51" s="204">
        <f t="shared" si="0"/>
        <v>604.28</v>
      </c>
      <c r="F51" s="204">
        <v>577.9</v>
      </c>
      <c r="G51" s="204">
        <v>0</v>
      </c>
      <c r="H51" s="204">
        <v>414.74</v>
      </c>
      <c r="I51" s="204">
        <v>163.16</v>
      </c>
      <c r="J51" s="204">
        <v>8.08</v>
      </c>
      <c r="K51" s="204">
        <v>0</v>
      </c>
      <c r="L51" s="204">
        <v>0</v>
      </c>
      <c r="M51" s="204">
        <v>0</v>
      </c>
      <c r="N51" s="204">
        <v>18.3</v>
      </c>
      <c r="O51" s="204">
        <v>0</v>
      </c>
      <c r="P51" s="204">
        <v>0</v>
      </c>
      <c r="Q51" s="204">
        <f t="shared" si="1"/>
        <v>604.28</v>
      </c>
      <c r="R51" s="204">
        <v>577.9</v>
      </c>
      <c r="S51" s="204">
        <v>0</v>
      </c>
      <c r="T51" s="204">
        <v>414.74</v>
      </c>
      <c r="U51" s="204">
        <v>163.16</v>
      </c>
      <c r="V51" s="204">
        <v>8.08</v>
      </c>
      <c r="W51" s="204">
        <v>0</v>
      </c>
      <c r="X51" s="204">
        <v>0</v>
      </c>
      <c r="Y51" s="204">
        <v>0</v>
      </c>
      <c r="Z51" s="204">
        <v>18.3</v>
      </c>
      <c r="AA51" s="204">
        <v>0</v>
      </c>
      <c r="AB51" s="204">
        <v>0</v>
      </c>
    </row>
    <row r="52" ht="24" customHeight="1" spans="1:28">
      <c r="A52" s="209" t="s">
        <v>146</v>
      </c>
      <c r="B52" s="209"/>
      <c r="C52" s="209"/>
      <c r="D52" s="210" t="s">
        <v>147</v>
      </c>
      <c r="E52" s="204">
        <f t="shared" si="0"/>
        <v>604.28</v>
      </c>
      <c r="F52" s="204">
        <v>577.9</v>
      </c>
      <c r="G52" s="204">
        <v>0</v>
      </c>
      <c r="H52" s="204">
        <v>414.74</v>
      </c>
      <c r="I52" s="204">
        <v>163.16</v>
      </c>
      <c r="J52" s="204">
        <v>8.08</v>
      </c>
      <c r="K52" s="204">
        <v>0</v>
      </c>
      <c r="L52" s="204">
        <v>0</v>
      </c>
      <c r="M52" s="204">
        <v>0</v>
      </c>
      <c r="N52" s="204">
        <v>18.3</v>
      </c>
      <c r="O52" s="204">
        <v>0</v>
      </c>
      <c r="P52" s="204">
        <v>0</v>
      </c>
      <c r="Q52" s="204">
        <f t="shared" si="1"/>
        <v>604.28</v>
      </c>
      <c r="R52" s="204">
        <v>577.9</v>
      </c>
      <c r="S52" s="204">
        <v>0</v>
      </c>
      <c r="T52" s="204">
        <v>414.74</v>
      </c>
      <c r="U52" s="204">
        <v>163.16</v>
      </c>
      <c r="V52" s="204">
        <v>8.08</v>
      </c>
      <c r="W52" s="204">
        <v>0</v>
      </c>
      <c r="X52" s="204">
        <v>0</v>
      </c>
      <c r="Y52" s="204">
        <v>0</v>
      </c>
      <c r="Z52" s="204">
        <v>18.3</v>
      </c>
      <c r="AA52" s="204">
        <v>0</v>
      </c>
      <c r="AB52" s="204">
        <v>0</v>
      </c>
    </row>
    <row r="53" ht="24" customHeight="1" spans="1:28">
      <c r="A53" s="209"/>
      <c r="B53" s="209" t="s">
        <v>152</v>
      </c>
      <c r="C53" s="209"/>
      <c r="D53" s="210" t="s">
        <v>153</v>
      </c>
      <c r="E53" s="204">
        <f t="shared" si="0"/>
        <v>604.28</v>
      </c>
      <c r="F53" s="204">
        <v>577.9</v>
      </c>
      <c r="G53" s="204">
        <v>0</v>
      </c>
      <c r="H53" s="204">
        <v>414.74</v>
      </c>
      <c r="I53" s="204">
        <v>163.16</v>
      </c>
      <c r="J53" s="204">
        <v>8.08</v>
      </c>
      <c r="K53" s="204">
        <v>0</v>
      </c>
      <c r="L53" s="204">
        <v>0</v>
      </c>
      <c r="M53" s="204">
        <v>0</v>
      </c>
      <c r="N53" s="204">
        <v>18.3</v>
      </c>
      <c r="O53" s="204">
        <v>0</v>
      </c>
      <c r="P53" s="204">
        <v>0</v>
      </c>
      <c r="Q53" s="204">
        <f t="shared" si="1"/>
        <v>604.28</v>
      </c>
      <c r="R53" s="204">
        <v>577.9</v>
      </c>
      <c r="S53" s="204">
        <v>0</v>
      </c>
      <c r="T53" s="204">
        <v>414.74</v>
      </c>
      <c r="U53" s="204">
        <v>163.16</v>
      </c>
      <c r="V53" s="204">
        <v>8.08</v>
      </c>
      <c r="W53" s="204">
        <v>0</v>
      </c>
      <c r="X53" s="204">
        <v>0</v>
      </c>
      <c r="Y53" s="204">
        <v>0</v>
      </c>
      <c r="Z53" s="204">
        <v>18.3</v>
      </c>
      <c r="AA53" s="204">
        <v>0</v>
      </c>
      <c r="AB53" s="204">
        <v>0</v>
      </c>
    </row>
    <row r="54" ht="24" customHeight="1" spans="1:28">
      <c r="A54" s="209"/>
      <c r="B54" s="209"/>
      <c r="C54" s="209" t="s">
        <v>162</v>
      </c>
      <c r="D54" s="210" t="s">
        <v>163</v>
      </c>
      <c r="E54" s="204">
        <f t="shared" si="0"/>
        <v>604.28</v>
      </c>
      <c r="F54" s="204">
        <v>577.9</v>
      </c>
      <c r="G54" s="204">
        <v>0</v>
      </c>
      <c r="H54" s="204">
        <v>414.74</v>
      </c>
      <c r="I54" s="204">
        <v>163.16</v>
      </c>
      <c r="J54" s="204">
        <v>8.08</v>
      </c>
      <c r="K54" s="204">
        <v>0</v>
      </c>
      <c r="L54" s="204">
        <v>0</v>
      </c>
      <c r="M54" s="204">
        <v>0</v>
      </c>
      <c r="N54" s="204">
        <v>18.3</v>
      </c>
      <c r="O54" s="204">
        <v>0</v>
      </c>
      <c r="P54" s="204">
        <v>0</v>
      </c>
      <c r="Q54" s="204">
        <f t="shared" si="1"/>
        <v>604.28</v>
      </c>
      <c r="R54" s="204">
        <v>577.9</v>
      </c>
      <c r="S54" s="204">
        <v>0</v>
      </c>
      <c r="T54" s="204">
        <v>414.74</v>
      </c>
      <c r="U54" s="204">
        <v>163.16</v>
      </c>
      <c r="V54" s="204">
        <v>8.08</v>
      </c>
      <c r="W54" s="204">
        <v>0</v>
      </c>
      <c r="X54" s="204">
        <v>0</v>
      </c>
      <c r="Y54" s="204">
        <v>0</v>
      </c>
      <c r="Z54" s="204">
        <v>18.3</v>
      </c>
      <c r="AA54" s="204">
        <v>0</v>
      </c>
      <c r="AB54" s="204">
        <v>0</v>
      </c>
    </row>
    <row r="55" ht="24" customHeight="1" spans="1:28">
      <c r="A55" s="206" t="s">
        <v>167</v>
      </c>
      <c r="B55" s="207"/>
      <c r="C55" s="207"/>
      <c r="D55" s="208"/>
      <c r="E55" s="204">
        <f t="shared" si="0"/>
        <v>116.75</v>
      </c>
      <c r="F55" s="204">
        <v>115.13</v>
      </c>
      <c r="G55" s="204">
        <v>0</v>
      </c>
      <c r="H55" s="204">
        <v>81.9</v>
      </c>
      <c r="I55" s="204">
        <v>33.23</v>
      </c>
      <c r="J55" s="204">
        <v>1.62</v>
      </c>
      <c r="K55" s="204">
        <v>0</v>
      </c>
      <c r="L55" s="204">
        <v>0</v>
      </c>
      <c r="M55" s="204">
        <v>0</v>
      </c>
      <c r="N55" s="204">
        <v>0</v>
      </c>
      <c r="O55" s="204">
        <v>0</v>
      </c>
      <c r="P55" s="204">
        <v>0</v>
      </c>
      <c r="Q55" s="204">
        <f t="shared" si="1"/>
        <v>116.75</v>
      </c>
      <c r="R55" s="204">
        <v>115.13</v>
      </c>
      <c r="S55" s="204">
        <v>0</v>
      </c>
      <c r="T55" s="204">
        <v>81.9</v>
      </c>
      <c r="U55" s="204">
        <v>33.23</v>
      </c>
      <c r="V55" s="204">
        <v>1.62</v>
      </c>
      <c r="W55" s="204">
        <v>0</v>
      </c>
      <c r="X55" s="204">
        <v>0</v>
      </c>
      <c r="Y55" s="204">
        <v>0</v>
      </c>
      <c r="Z55" s="204">
        <v>0</v>
      </c>
      <c r="AA55" s="204">
        <v>0</v>
      </c>
      <c r="AB55" s="204">
        <v>0</v>
      </c>
    </row>
    <row r="56" ht="24" customHeight="1" spans="1:28">
      <c r="A56" s="209" t="s">
        <v>146</v>
      </c>
      <c r="B56" s="209"/>
      <c r="C56" s="209"/>
      <c r="D56" s="210" t="s">
        <v>147</v>
      </c>
      <c r="E56" s="204">
        <f t="shared" si="0"/>
        <v>116.75</v>
      </c>
      <c r="F56" s="204">
        <v>115.13</v>
      </c>
      <c r="G56" s="204">
        <v>0</v>
      </c>
      <c r="H56" s="204">
        <v>81.9</v>
      </c>
      <c r="I56" s="204">
        <v>33.23</v>
      </c>
      <c r="J56" s="204">
        <v>1.62</v>
      </c>
      <c r="K56" s="204">
        <v>0</v>
      </c>
      <c r="L56" s="204">
        <v>0</v>
      </c>
      <c r="M56" s="204">
        <v>0</v>
      </c>
      <c r="N56" s="204">
        <v>0</v>
      </c>
      <c r="O56" s="204">
        <v>0</v>
      </c>
      <c r="P56" s="204">
        <v>0</v>
      </c>
      <c r="Q56" s="204">
        <f t="shared" si="1"/>
        <v>116.75</v>
      </c>
      <c r="R56" s="204">
        <v>115.13</v>
      </c>
      <c r="S56" s="204">
        <v>0</v>
      </c>
      <c r="T56" s="204">
        <v>81.9</v>
      </c>
      <c r="U56" s="204">
        <v>33.23</v>
      </c>
      <c r="V56" s="204">
        <v>1.62</v>
      </c>
      <c r="W56" s="204">
        <v>0</v>
      </c>
      <c r="X56" s="204">
        <v>0</v>
      </c>
      <c r="Y56" s="204">
        <v>0</v>
      </c>
      <c r="Z56" s="204">
        <v>0</v>
      </c>
      <c r="AA56" s="204">
        <v>0</v>
      </c>
      <c r="AB56" s="204">
        <v>0</v>
      </c>
    </row>
    <row r="57" ht="24" customHeight="1" spans="1:28">
      <c r="A57" s="209"/>
      <c r="B57" s="209" t="s">
        <v>168</v>
      </c>
      <c r="C57" s="209"/>
      <c r="D57" s="210" t="s">
        <v>169</v>
      </c>
      <c r="E57" s="204">
        <f t="shared" si="0"/>
        <v>116.75</v>
      </c>
      <c r="F57" s="204">
        <v>115.13</v>
      </c>
      <c r="G57" s="204">
        <v>0</v>
      </c>
      <c r="H57" s="204">
        <v>81.9</v>
      </c>
      <c r="I57" s="204">
        <v>33.23</v>
      </c>
      <c r="J57" s="204">
        <v>1.62</v>
      </c>
      <c r="K57" s="204">
        <v>0</v>
      </c>
      <c r="L57" s="204">
        <v>0</v>
      </c>
      <c r="M57" s="204">
        <v>0</v>
      </c>
      <c r="N57" s="204">
        <v>0</v>
      </c>
      <c r="O57" s="204">
        <v>0</v>
      </c>
      <c r="P57" s="204">
        <v>0</v>
      </c>
      <c r="Q57" s="204">
        <f t="shared" si="1"/>
        <v>116.75</v>
      </c>
      <c r="R57" s="204">
        <v>115.13</v>
      </c>
      <c r="S57" s="204">
        <v>0</v>
      </c>
      <c r="T57" s="204">
        <v>81.9</v>
      </c>
      <c r="U57" s="204">
        <v>33.23</v>
      </c>
      <c r="V57" s="204">
        <v>1.62</v>
      </c>
      <c r="W57" s="204">
        <v>0</v>
      </c>
      <c r="X57" s="204">
        <v>0</v>
      </c>
      <c r="Y57" s="204">
        <v>0</v>
      </c>
      <c r="Z57" s="204">
        <v>0</v>
      </c>
      <c r="AA57" s="204">
        <v>0</v>
      </c>
      <c r="AB57" s="204">
        <v>0</v>
      </c>
    </row>
    <row r="58" ht="24" customHeight="1" spans="1:28">
      <c r="A58" s="209"/>
      <c r="B58" s="209"/>
      <c r="C58" s="209" t="s">
        <v>148</v>
      </c>
      <c r="D58" s="210" t="s">
        <v>170</v>
      </c>
      <c r="E58" s="204">
        <f t="shared" si="0"/>
        <v>116.75</v>
      </c>
      <c r="F58" s="204">
        <v>115.13</v>
      </c>
      <c r="G58" s="204">
        <v>0</v>
      </c>
      <c r="H58" s="204">
        <v>81.9</v>
      </c>
      <c r="I58" s="204">
        <v>33.23</v>
      </c>
      <c r="J58" s="204">
        <v>1.62</v>
      </c>
      <c r="K58" s="204">
        <v>0</v>
      </c>
      <c r="L58" s="204">
        <v>0</v>
      </c>
      <c r="M58" s="204">
        <v>0</v>
      </c>
      <c r="N58" s="204">
        <v>0</v>
      </c>
      <c r="O58" s="204">
        <v>0</v>
      </c>
      <c r="P58" s="204">
        <v>0</v>
      </c>
      <c r="Q58" s="204">
        <f t="shared" si="1"/>
        <v>116.75</v>
      </c>
      <c r="R58" s="204">
        <v>115.13</v>
      </c>
      <c r="S58" s="204">
        <v>0</v>
      </c>
      <c r="T58" s="204">
        <v>81.9</v>
      </c>
      <c r="U58" s="204">
        <v>33.23</v>
      </c>
      <c r="V58" s="204">
        <v>1.62</v>
      </c>
      <c r="W58" s="204">
        <v>0</v>
      </c>
      <c r="X58" s="204">
        <v>0</v>
      </c>
      <c r="Y58" s="204">
        <v>0</v>
      </c>
      <c r="Z58" s="204">
        <v>0</v>
      </c>
      <c r="AA58" s="204">
        <v>0</v>
      </c>
      <c r="AB58" s="204">
        <v>0</v>
      </c>
    </row>
    <row r="59" ht="24" customHeight="1" spans="1:28">
      <c r="A59" s="206" t="s">
        <v>171</v>
      </c>
      <c r="B59" s="207"/>
      <c r="C59" s="207"/>
      <c r="D59" s="208"/>
      <c r="E59" s="204">
        <f t="shared" si="0"/>
        <v>343.9</v>
      </c>
      <c r="F59" s="204">
        <v>270.79</v>
      </c>
      <c r="G59" s="204">
        <v>0</v>
      </c>
      <c r="H59" s="204">
        <v>198.46</v>
      </c>
      <c r="I59" s="204">
        <v>72.33</v>
      </c>
      <c r="J59" s="204">
        <v>8.9</v>
      </c>
      <c r="K59" s="204">
        <v>0</v>
      </c>
      <c r="L59" s="204">
        <v>0</v>
      </c>
      <c r="M59" s="204">
        <v>0</v>
      </c>
      <c r="N59" s="204">
        <v>64.21</v>
      </c>
      <c r="O59" s="204">
        <v>0</v>
      </c>
      <c r="P59" s="204">
        <v>0</v>
      </c>
      <c r="Q59" s="204">
        <f t="shared" si="1"/>
        <v>343.9</v>
      </c>
      <c r="R59" s="204">
        <v>270.79</v>
      </c>
      <c r="S59" s="204">
        <v>0</v>
      </c>
      <c r="T59" s="204">
        <v>198.46</v>
      </c>
      <c r="U59" s="204">
        <v>72.33</v>
      </c>
      <c r="V59" s="204">
        <v>8.9</v>
      </c>
      <c r="W59" s="204">
        <v>0</v>
      </c>
      <c r="X59" s="204">
        <v>0</v>
      </c>
      <c r="Y59" s="204">
        <v>0</v>
      </c>
      <c r="Z59" s="204">
        <v>64.21</v>
      </c>
      <c r="AA59" s="204">
        <v>0</v>
      </c>
      <c r="AB59" s="204">
        <v>0</v>
      </c>
    </row>
    <row r="60" ht="24" customHeight="1" spans="1:28">
      <c r="A60" s="209" t="s">
        <v>146</v>
      </c>
      <c r="B60" s="209"/>
      <c r="C60" s="209"/>
      <c r="D60" s="210" t="s">
        <v>147</v>
      </c>
      <c r="E60" s="204">
        <f t="shared" si="0"/>
        <v>343.9</v>
      </c>
      <c r="F60" s="204">
        <v>270.79</v>
      </c>
      <c r="G60" s="204">
        <v>0</v>
      </c>
      <c r="H60" s="204">
        <v>198.46</v>
      </c>
      <c r="I60" s="204">
        <v>72.33</v>
      </c>
      <c r="J60" s="204">
        <v>8.9</v>
      </c>
      <c r="K60" s="204">
        <v>0</v>
      </c>
      <c r="L60" s="204">
        <v>0</v>
      </c>
      <c r="M60" s="204">
        <v>0</v>
      </c>
      <c r="N60" s="204">
        <v>64.21</v>
      </c>
      <c r="O60" s="204">
        <v>0</v>
      </c>
      <c r="P60" s="204">
        <v>0</v>
      </c>
      <c r="Q60" s="204">
        <f t="shared" si="1"/>
        <v>343.9</v>
      </c>
      <c r="R60" s="204">
        <v>270.79</v>
      </c>
      <c r="S60" s="204">
        <v>0</v>
      </c>
      <c r="T60" s="204">
        <v>198.46</v>
      </c>
      <c r="U60" s="204">
        <v>72.33</v>
      </c>
      <c r="V60" s="204">
        <v>8.9</v>
      </c>
      <c r="W60" s="204">
        <v>0</v>
      </c>
      <c r="X60" s="204">
        <v>0</v>
      </c>
      <c r="Y60" s="204">
        <v>0</v>
      </c>
      <c r="Z60" s="204">
        <v>64.21</v>
      </c>
      <c r="AA60" s="204">
        <v>0</v>
      </c>
      <c r="AB60" s="204">
        <v>0</v>
      </c>
    </row>
    <row r="61" ht="24" customHeight="1" spans="1:28">
      <c r="A61" s="209"/>
      <c r="B61" s="209" t="s">
        <v>172</v>
      </c>
      <c r="C61" s="209"/>
      <c r="D61" s="210" t="s">
        <v>173</v>
      </c>
      <c r="E61" s="204">
        <f t="shared" si="0"/>
        <v>343.9</v>
      </c>
      <c r="F61" s="204">
        <v>270.79</v>
      </c>
      <c r="G61" s="204">
        <v>0</v>
      </c>
      <c r="H61" s="204">
        <v>198.46</v>
      </c>
      <c r="I61" s="204">
        <v>72.33</v>
      </c>
      <c r="J61" s="204">
        <v>8.9</v>
      </c>
      <c r="K61" s="204">
        <v>0</v>
      </c>
      <c r="L61" s="204">
        <v>0</v>
      </c>
      <c r="M61" s="204">
        <v>0</v>
      </c>
      <c r="N61" s="204">
        <v>64.21</v>
      </c>
      <c r="O61" s="204">
        <v>0</v>
      </c>
      <c r="P61" s="204">
        <v>0</v>
      </c>
      <c r="Q61" s="204">
        <f t="shared" si="1"/>
        <v>343.9</v>
      </c>
      <c r="R61" s="204">
        <v>270.79</v>
      </c>
      <c r="S61" s="204">
        <v>0</v>
      </c>
      <c r="T61" s="204">
        <v>198.46</v>
      </c>
      <c r="U61" s="204">
        <v>72.33</v>
      </c>
      <c r="V61" s="204">
        <v>8.9</v>
      </c>
      <c r="W61" s="204">
        <v>0</v>
      </c>
      <c r="X61" s="204">
        <v>0</v>
      </c>
      <c r="Y61" s="204">
        <v>0</v>
      </c>
      <c r="Z61" s="204">
        <v>64.21</v>
      </c>
      <c r="AA61" s="204">
        <v>0</v>
      </c>
      <c r="AB61" s="204">
        <v>0</v>
      </c>
    </row>
    <row r="62" ht="24" customHeight="1" spans="1:28">
      <c r="A62" s="209"/>
      <c r="B62" s="209"/>
      <c r="C62" s="209" t="s">
        <v>148</v>
      </c>
      <c r="D62" s="210" t="s">
        <v>174</v>
      </c>
      <c r="E62" s="204">
        <f t="shared" si="0"/>
        <v>343.9</v>
      </c>
      <c r="F62" s="204">
        <v>270.79</v>
      </c>
      <c r="G62" s="204">
        <v>0</v>
      </c>
      <c r="H62" s="204">
        <v>198.46</v>
      </c>
      <c r="I62" s="204">
        <v>72.33</v>
      </c>
      <c r="J62" s="204">
        <v>8.9</v>
      </c>
      <c r="K62" s="204">
        <v>0</v>
      </c>
      <c r="L62" s="204">
        <v>0</v>
      </c>
      <c r="M62" s="204">
        <v>0</v>
      </c>
      <c r="N62" s="204">
        <v>64.21</v>
      </c>
      <c r="O62" s="204">
        <v>0</v>
      </c>
      <c r="P62" s="204">
        <v>0</v>
      </c>
      <c r="Q62" s="204">
        <f t="shared" si="1"/>
        <v>343.9</v>
      </c>
      <c r="R62" s="204">
        <v>270.79</v>
      </c>
      <c r="S62" s="204">
        <v>0</v>
      </c>
      <c r="T62" s="204">
        <v>198.46</v>
      </c>
      <c r="U62" s="204">
        <v>72.33</v>
      </c>
      <c r="V62" s="204">
        <v>8.9</v>
      </c>
      <c r="W62" s="204">
        <v>0</v>
      </c>
      <c r="X62" s="204">
        <v>0</v>
      </c>
      <c r="Y62" s="204">
        <v>0</v>
      </c>
      <c r="Z62" s="204">
        <v>64.21</v>
      </c>
      <c r="AA62" s="204">
        <v>0</v>
      </c>
      <c r="AB62" s="204">
        <v>0</v>
      </c>
    </row>
    <row r="63" ht="24" customHeight="1" spans="1:28">
      <c r="A63" s="206" t="s">
        <v>175</v>
      </c>
      <c r="B63" s="207"/>
      <c r="C63" s="207"/>
      <c r="D63" s="208"/>
      <c r="E63" s="204">
        <f t="shared" si="0"/>
        <v>11598.46</v>
      </c>
      <c r="F63" s="204">
        <v>10184.29</v>
      </c>
      <c r="G63" s="204">
        <v>0</v>
      </c>
      <c r="H63" s="204">
        <v>7496.99</v>
      </c>
      <c r="I63" s="204">
        <v>2687.3</v>
      </c>
      <c r="J63" s="204">
        <v>145.72</v>
      </c>
      <c r="K63" s="204">
        <v>0</v>
      </c>
      <c r="L63" s="204">
        <v>0</v>
      </c>
      <c r="M63" s="204">
        <v>0</v>
      </c>
      <c r="N63" s="204">
        <v>1268.45</v>
      </c>
      <c r="O63" s="204">
        <v>0</v>
      </c>
      <c r="P63" s="204">
        <v>0</v>
      </c>
      <c r="Q63" s="204">
        <f t="shared" si="1"/>
        <v>11598.46</v>
      </c>
      <c r="R63" s="204">
        <v>10184.29</v>
      </c>
      <c r="S63" s="204">
        <v>0</v>
      </c>
      <c r="T63" s="204">
        <v>7496.99</v>
      </c>
      <c r="U63" s="204">
        <v>2687.3</v>
      </c>
      <c r="V63" s="204">
        <v>145.72</v>
      </c>
      <c r="W63" s="204">
        <v>0</v>
      </c>
      <c r="X63" s="204">
        <v>0</v>
      </c>
      <c r="Y63" s="204">
        <v>0</v>
      </c>
      <c r="Z63" s="204">
        <v>1268.45</v>
      </c>
      <c r="AA63" s="204">
        <v>0</v>
      </c>
      <c r="AB63" s="204">
        <v>0</v>
      </c>
    </row>
    <row r="64" ht="24" customHeight="1" spans="1:28">
      <c r="A64" s="201" t="s">
        <v>176</v>
      </c>
      <c r="B64" s="202"/>
      <c r="C64" s="202"/>
      <c r="D64" s="203"/>
      <c r="E64" s="204">
        <f t="shared" si="0"/>
        <v>9901.96</v>
      </c>
      <c r="F64" s="204">
        <v>8816.48</v>
      </c>
      <c r="G64" s="204">
        <v>0</v>
      </c>
      <c r="H64" s="204">
        <v>6520.49</v>
      </c>
      <c r="I64" s="204">
        <v>2295.99</v>
      </c>
      <c r="J64" s="204">
        <v>126.78</v>
      </c>
      <c r="K64" s="204">
        <v>0</v>
      </c>
      <c r="L64" s="204">
        <v>0</v>
      </c>
      <c r="M64" s="204">
        <v>0</v>
      </c>
      <c r="N64" s="204">
        <v>958.7</v>
      </c>
      <c r="O64" s="204">
        <v>0</v>
      </c>
      <c r="P64" s="204">
        <v>0</v>
      </c>
      <c r="Q64" s="204">
        <f t="shared" si="1"/>
        <v>9901.96</v>
      </c>
      <c r="R64" s="204">
        <v>8816.48</v>
      </c>
      <c r="S64" s="204">
        <v>0</v>
      </c>
      <c r="T64" s="204">
        <v>6520.49</v>
      </c>
      <c r="U64" s="204">
        <v>2295.99</v>
      </c>
      <c r="V64" s="204">
        <v>126.78</v>
      </c>
      <c r="W64" s="204">
        <v>0</v>
      </c>
      <c r="X64" s="204">
        <v>0</v>
      </c>
      <c r="Y64" s="204">
        <v>0</v>
      </c>
      <c r="Z64" s="204">
        <v>958.7</v>
      </c>
      <c r="AA64" s="204">
        <v>0</v>
      </c>
      <c r="AB64" s="204">
        <v>0</v>
      </c>
    </row>
    <row r="65" ht="24" customHeight="1" spans="1:28">
      <c r="A65" s="209" t="s">
        <v>146</v>
      </c>
      <c r="B65" s="209"/>
      <c r="C65" s="209"/>
      <c r="D65" s="210" t="s">
        <v>177</v>
      </c>
      <c r="E65" s="204">
        <f t="shared" si="0"/>
        <v>9901.96</v>
      </c>
      <c r="F65" s="204">
        <v>8816.48</v>
      </c>
      <c r="G65" s="204">
        <v>0</v>
      </c>
      <c r="H65" s="204">
        <v>6520.49</v>
      </c>
      <c r="I65" s="204">
        <v>2295.99</v>
      </c>
      <c r="J65" s="204">
        <v>126.78</v>
      </c>
      <c r="K65" s="204">
        <v>0</v>
      </c>
      <c r="L65" s="204">
        <v>0</v>
      </c>
      <c r="M65" s="204">
        <v>0</v>
      </c>
      <c r="N65" s="204">
        <v>958.7</v>
      </c>
      <c r="O65" s="204">
        <v>0</v>
      </c>
      <c r="P65" s="204">
        <v>0</v>
      </c>
      <c r="Q65" s="204">
        <f t="shared" si="1"/>
        <v>9901.96</v>
      </c>
      <c r="R65" s="204">
        <v>8816.48</v>
      </c>
      <c r="S65" s="204">
        <v>0</v>
      </c>
      <c r="T65" s="204">
        <v>6520.49</v>
      </c>
      <c r="U65" s="204">
        <v>2295.99</v>
      </c>
      <c r="V65" s="204">
        <v>126.78</v>
      </c>
      <c r="W65" s="204">
        <v>0</v>
      </c>
      <c r="X65" s="204">
        <v>0</v>
      </c>
      <c r="Y65" s="204">
        <v>0</v>
      </c>
      <c r="Z65" s="204">
        <v>958.7</v>
      </c>
      <c r="AA65" s="204">
        <v>0</v>
      </c>
      <c r="AB65" s="204">
        <v>0</v>
      </c>
    </row>
    <row r="66" ht="24" customHeight="1" spans="1:28">
      <c r="A66" s="209"/>
      <c r="B66" s="209" t="s">
        <v>152</v>
      </c>
      <c r="C66" s="209"/>
      <c r="D66" s="210" t="s">
        <v>178</v>
      </c>
      <c r="E66" s="204">
        <f t="shared" si="0"/>
        <v>9901.96</v>
      </c>
      <c r="F66" s="204">
        <v>8816.48</v>
      </c>
      <c r="G66" s="204">
        <v>0</v>
      </c>
      <c r="H66" s="204">
        <v>6520.49</v>
      </c>
      <c r="I66" s="204">
        <v>2295.99</v>
      </c>
      <c r="J66" s="204">
        <v>126.78</v>
      </c>
      <c r="K66" s="204">
        <v>0</v>
      </c>
      <c r="L66" s="204">
        <v>0</v>
      </c>
      <c r="M66" s="204">
        <v>0</v>
      </c>
      <c r="N66" s="204">
        <v>958.7</v>
      </c>
      <c r="O66" s="204">
        <v>0</v>
      </c>
      <c r="P66" s="204">
        <v>0</v>
      </c>
      <c r="Q66" s="204">
        <f t="shared" si="1"/>
        <v>9901.96</v>
      </c>
      <c r="R66" s="204">
        <v>8816.48</v>
      </c>
      <c r="S66" s="204">
        <v>0</v>
      </c>
      <c r="T66" s="204">
        <v>6520.49</v>
      </c>
      <c r="U66" s="204">
        <v>2295.99</v>
      </c>
      <c r="V66" s="204">
        <v>126.78</v>
      </c>
      <c r="W66" s="204">
        <v>0</v>
      </c>
      <c r="X66" s="204">
        <v>0</v>
      </c>
      <c r="Y66" s="204">
        <v>0</v>
      </c>
      <c r="Z66" s="204">
        <v>958.7</v>
      </c>
      <c r="AA66" s="204">
        <v>0</v>
      </c>
      <c r="AB66" s="204">
        <v>0</v>
      </c>
    </row>
    <row r="67" ht="24" customHeight="1" spans="1:28">
      <c r="A67" s="209"/>
      <c r="B67" s="209"/>
      <c r="C67" s="209" t="s">
        <v>152</v>
      </c>
      <c r="D67" s="210" t="s">
        <v>179</v>
      </c>
      <c r="E67" s="204">
        <f t="shared" si="0"/>
        <v>9901.96</v>
      </c>
      <c r="F67" s="204">
        <v>8816.48</v>
      </c>
      <c r="G67" s="204">
        <v>0</v>
      </c>
      <c r="H67" s="204">
        <v>6520.49</v>
      </c>
      <c r="I67" s="204">
        <v>2295.99</v>
      </c>
      <c r="J67" s="204">
        <v>126.78</v>
      </c>
      <c r="K67" s="204">
        <v>0</v>
      </c>
      <c r="L67" s="204">
        <v>0</v>
      </c>
      <c r="M67" s="204">
        <v>0</v>
      </c>
      <c r="N67" s="204">
        <v>958.7</v>
      </c>
      <c r="O67" s="204">
        <v>0</v>
      </c>
      <c r="P67" s="204">
        <v>0</v>
      </c>
      <c r="Q67" s="204">
        <f t="shared" si="1"/>
        <v>9901.96</v>
      </c>
      <c r="R67" s="204">
        <v>8816.48</v>
      </c>
      <c r="S67" s="204">
        <v>0</v>
      </c>
      <c r="T67" s="204">
        <v>6520.49</v>
      </c>
      <c r="U67" s="204">
        <v>2295.99</v>
      </c>
      <c r="V67" s="204">
        <v>126.78</v>
      </c>
      <c r="W67" s="204">
        <v>0</v>
      </c>
      <c r="X67" s="204">
        <v>0</v>
      </c>
      <c r="Y67" s="204">
        <v>0</v>
      </c>
      <c r="Z67" s="204">
        <v>958.7</v>
      </c>
      <c r="AA67" s="204">
        <v>0</v>
      </c>
      <c r="AB67" s="204">
        <v>0</v>
      </c>
    </row>
    <row r="68" ht="24" customHeight="1" spans="1:28">
      <c r="A68" s="201" t="s">
        <v>180</v>
      </c>
      <c r="B68" s="202"/>
      <c r="C68" s="202"/>
      <c r="D68" s="203"/>
      <c r="E68" s="204">
        <f t="shared" si="0"/>
        <v>1696.5</v>
      </c>
      <c r="F68" s="204">
        <v>1367.81</v>
      </c>
      <c r="G68" s="204">
        <v>0</v>
      </c>
      <c r="H68" s="204">
        <v>976.5</v>
      </c>
      <c r="I68" s="204">
        <v>391.31</v>
      </c>
      <c r="J68" s="204">
        <v>18.94</v>
      </c>
      <c r="K68" s="204">
        <v>0</v>
      </c>
      <c r="L68" s="204">
        <v>0</v>
      </c>
      <c r="M68" s="204">
        <v>0</v>
      </c>
      <c r="N68" s="204">
        <v>309.75</v>
      </c>
      <c r="O68" s="204">
        <v>0</v>
      </c>
      <c r="P68" s="204">
        <v>0</v>
      </c>
      <c r="Q68" s="204">
        <f t="shared" si="1"/>
        <v>1696.5</v>
      </c>
      <c r="R68" s="204">
        <v>1367.81</v>
      </c>
      <c r="S68" s="204">
        <v>0</v>
      </c>
      <c r="T68" s="204">
        <v>976.5</v>
      </c>
      <c r="U68" s="204">
        <v>391.31</v>
      </c>
      <c r="V68" s="204">
        <v>18.94</v>
      </c>
      <c r="W68" s="204">
        <v>0</v>
      </c>
      <c r="X68" s="204">
        <v>0</v>
      </c>
      <c r="Y68" s="204">
        <v>0</v>
      </c>
      <c r="Z68" s="204">
        <v>309.75</v>
      </c>
      <c r="AA68" s="204">
        <v>0</v>
      </c>
      <c r="AB68" s="204">
        <v>0</v>
      </c>
    </row>
    <row r="69" ht="24" customHeight="1" spans="1:28">
      <c r="A69" s="209" t="s">
        <v>146</v>
      </c>
      <c r="B69" s="209"/>
      <c r="C69" s="209"/>
      <c r="D69" s="210" t="s">
        <v>177</v>
      </c>
      <c r="E69" s="204">
        <f t="shared" si="0"/>
        <v>1696.5</v>
      </c>
      <c r="F69" s="204">
        <v>1367.81</v>
      </c>
      <c r="G69" s="204">
        <v>0</v>
      </c>
      <c r="H69" s="204">
        <v>976.5</v>
      </c>
      <c r="I69" s="204">
        <v>391.31</v>
      </c>
      <c r="J69" s="204">
        <v>18.94</v>
      </c>
      <c r="K69" s="204">
        <v>0</v>
      </c>
      <c r="L69" s="204">
        <v>0</v>
      </c>
      <c r="M69" s="204">
        <v>0</v>
      </c>
      <c r="N69" s="204">
        <v>309.75</v>
      </c>
      <c r="O69" s="204">
        <v>0</v>
      </c>
      <c r="P69" s="204">
        <v>0</v>
      </c>
      <c r="Q69" s="204">
        <f t="shared" si="1"/>
        <v>1696.5</v>
      </c>
      <c r="R69" s="204">
        <v>1367.81</v>
      </c>
      <c r="S69" s="204">
        <v>0</v>
      </c>
      <c r="T69" s="204">
        <v>976.5</v>
      </c>
      <c r="U69" s="204">
        <v>391.31</v>
      </c>
      <c r="V69" s="204">
        <v>18.94</v>
      </c>
      <c r="W69" s="204">
        <v>0</v>
      </c>
      <c r="X69" s="204">
        <v>0</v>
      </c>
      <c r="Y69" s="204">
        <v>0</v>
      </c>
      <c r="Z69" s="204">
        <v>309.75</v>
      </c>
      <c r="AA69" s="204">
        <v>0</v>
      </c>
      <c r="AB69" s="204">
        <v>0</v>
      </c>
    </row>
    <row r="70" ht="24" customHeight="1" spans="1:28">
      <c r="A70" s="209"/>
      <c r="B70" s="209" t="s">
        <v>152</v>
      </c>
      <c r="C70" s="209"/>
      <c r="D70" s="210" t="s">
        <v>178</v>
      </c>
      <c r="E70" s="204">
        <f t="shared" si="0"/>
        <v>1696.5</v>
      </c>
      <c r="F70" s="204">
        <v>1367.81</v>
      </c>
      <c r="G70" s="204">
        <v>0</v>
      </c>
      <c r="H70" s="204">
        <v>976.5</v>
      </c>
      <c r="I70" s="204">
        <v>391.31</v>
      </c>
      <c r="J70" s="204">
        <v>18.94</v>
      </c>
      <c r="K70" s="204">
        <v>0</v>
      </c>
      <c r="L70" s="204">
        <v>0</v>
      </c>
      <c r="M70" s="204">
        <v>0</v>
      </c>
      <c r="N70" s="204">
        <v>309.75</v>
      </c>
      <c r="O70" s="204">
        <v>0</v>
      </c>
      <c r="P70" s="204">
        <v>0</v>
      </c>
      <c r="Q70" s="204">
        <f t="shared" si="1"/>
        <v>1696.5</v>
      </c>
      <c r="R70" s="204">
        <v>1367.81</v>
      </c>
      <c r="S70" s="204">
        <v>0</v>
      </c>
      <c r="T70" s="204">
        <v>976.5</v>
      </c>
      <c r="U70" s="204">
        <v>391.31</v>
      </c>
      <c r="V70" s="204">
        <v>18.94</v>
      </c>
      <c r="W70" s="204">
        <v>0</v>
      </c>
      <c r="X70" s="204">
        <v>0</v>
      </c>
      <c r="Y70" s="204">
        <v>0</v>
      </c>
      <c r="Z70" s="204">
        <v>309.75</v>
      </c>
      <c r="AA70" s="204">
        <v>0</v>
      </c>
      <c r="AB70" s="204">
        <v>0</v>
      </c>
    </row>
    <row r="71" ht="24" customHeight="1" spans="1:28">
      <c r="A71" s="209"/>
      <c r="B71" s="209"/>
      <c r="C71" s="209" t="s">
        <v>148</v>
      </c>
      <c r="D71" s="210" t="s">
        <v>181</v>
      </c>
      <c r="E71" s="204">
        <f t="shared" si="0"/>
        <v>1696.5</v>
      </c>
      <c r="F71" s="204">
        <v>1367.81</v>
      </c>
      <c r="G71" s="204">
        <v>0</v>
      </c>
      <c r="H71" s="204">
        <v>976.5</v>
      </c>
      <c r="I71" s="204">
        <v>391.31</v>
      </c>
      <c r="J71" s="204">
        <v>18.94</v>
      </c>
      <c r="K71" s="204">
        <v>0</v>
      </c>
      <c r="L71" s="204">
        <v>0</v>
      </c>
      <c r="M71" s="204">
        <v>0</v>
      </c>
      <c r="N71" s="204">
        <v>309.75</v>
      </c>
      <c r="O71" s="204">
        <v>0</v>
      </c>
      <c r="P71" s="204">
        <v>0</v>
      </c>
      <c r="Q71" s="204">
        <f t="shared" si="1"/>
        <v>1696.5</v>
      </c>
      <c r="R71" s="204">
        <v>1367.81</v>
      </c>
      <c r="S71" s="204">
        <v>0</v>
      </c>
      <c r="T71" s="204">
        <v>976.5</v>
      </c>
      <c r="U71" s="204">
        <v>391.31</v>
      </c>
      <c r="V71" s="204">
        <v>18.94</v>
      </c>
      <c r="W71" s="204">
        <v>0</v>
      </c>
      <c r="X71" s="204">
        <v>0</v>
      </c>
      <c r="Y71" s="204">
        <v>0</v>
      </c>
      <c r="Z71" s="204">
        <v>309.75</v>
      </c>
      <c r="AA71" s="204">
        <v>0</v>
      </c>
      <c r="AB71" s="204">
        <v>0</v>
      </c>
    </row>
    <row r="72" ht="24" customHeight="1" spans="1:28">
      <c r="A72" s="206" t="s">
        <v>182</v>
      </c>
      <c r="B72" s="207"/>
      <c r="C72" s="207"/>
      <c r="D72" s="208"/>
      <c r="E72" s="204">
        <f t="shared" si="0"/>
        <v>3076.84</v>
      </c>
      <c r="F72" s="204">
        <v>2660.74</v>
      </c>
      <c r="G72" s="204">
        <v>0</v>
      </c>
      <c r="H72" s="204">
        <v>1890.52</v>
      </c>
      <c r="I72" s="204">
        <v>770.22</v>
      </c>
      <c r="J72" s="204">
        <v>36.62</v>
      </c>
      <c r="K72" s="204">
        <v>0</v>
      </c>
      <c r="L72" s="204">
        <v>0</v>
      </c>
      <c r="M72" s="204">
        <v>0</v>
      </c>
      <c r="N72" s="204">
        <v>379.48</v>
      </c>
      <c r="O72" s="204">
        <v>0</v>
      </c>
      <c r="P72" s="204">
        <v>0</v>
      </c>
      <c r="Q72" s="204">
        <f t="shared" si="1"/>
        <v>3076.84</v>
      </c>
      <c r="R72" s="204">
        <v>2660.74</v>
      </c>
      <c r="S72" s="204">
        <v>0</v>
      </c>
      <c r="T72" s="204">
        <v>1890.52</v>
      </c>
      <c r="U72" s="204">
        <v>770.22</v>
      </c>
      <c r="V72" s="204">
        <v>36.62</v>
      </c>
      <c r="W72" s="204">
        <v>0</v>
      </c>
      <c r="X72" s="204">
        <v>0</v>
      </c>
      <c r="Y72" s="204">
        <v>0</v>
      </c>
      <c r="Z72" s="204">
        <v>379.48</v>
      </c>
      <c r="AA72" s="204">
        <v>153.6</v>
      </c>
      <c r="AB72" s="204">
        <v>153.6</v>
      </c>
    </row>
    <row r="73" ht="24" customHeight="1" spans="1:28">
      <c r="A73" s="209" t="s">
        <v>146</v>
      </c>
      <c r="B73" s="209"/>
      <c r="C73" s="209"/>
      <c r="D73" s="210" t="s">
        <v>147</v>
      </c>
      <c r="E73" s="204">
        <f t="shared" si="0"/>
        <v>3076.84</v>
      </c>
      <c r="F73" s="204">
        <v>2660.74</v>
      </c>
      <c r="G73" s="204">
        <v>0</v>
      </c>
      <c r="H73" s="204">
        <v>1890.52</v>
      </c>
      <c r="I73" s="204">
        <v>770.22</v>
      </c>
      <c r="J73" s="204">
        <v>36.62</v>
      </c>
      <c r="K73" s="204">
        <v>0</v>
      </c>
      <c r="L73" s="204">
        <v>0</v>
      </c>
      <c r="M73" s="204">
        <v>0</v>
      </c>
      <c r="N73" s="204">
        <v>379.48</v>
      </c>
      <c r="O73" s="204">
        <v>0</v>
      </c>
      <c r="P73" s="204">
        <v>0</v>
      </c>
      <c r="Q73" s="204">
        <f t="shared" si="1"/>
        <v>3076.84</v>
      </c>
      <c r="R73" s="204">
        <v>2660.74</v>
      </c>
      <c r="S73" s="204">
        <v>0</v>
      </c>
      <c r="T73" s="204">
        <v>1890.52</v>
      </c>
      <c r="U73" s="204">
        <v>770.22</v>
      </c>
      <c r="V73" s="204">
        <v>36.62</v>
      </c>
      <c r="W73" s="204">
        <v>0</v>
      </c>
      <c r="X73" s="204">
        <v>0</v>
      </c>
      <c r="Y73" s="204">
        <v>0</v>
      </c>
      <c r="Z73" s="204">
        <v>379.48</v>
      </c>
      <c r="AA73" s="204">
        <v>153.6</v>
      </c>
      <c r="AB73" s="204">
        <v>153.6</v>
      </c>
    </row>
    <row r="74" ht="24" customHeight="1" spans="1:28">
      <c r="A74" s="209"/>
      <c r="B74" s="209" t="s">
        <v>162</v>
      </c>
      <c r="C74" s="209"/>
      <c r="D74" s="210" t="s">
        <v>183</v>
      </c>
      <c r="E74" s="204">
        <f t="shared" ref="E74:E137" si="2">SUM(F74,J74,N74)</f>
        <v>3076.84</v>
      </c>
      <c r="F74" s="204">
        <v>2660.74</v>
      </c>
      <c r="G74" s="204">
        <v>0</v>
      </c>
      <c r="H74" s="204">
        <v>1890.52</v>
      </c>
      <c r="I74" s="204">
        <v>770.22</v>
      </c>
      <c r="J74" s="204">
        <v>36.62</v>
      </c>
      <c r="K74" s="204">
        <v>0</v>
      </c>
      <c r="L74" s="204">
        <v>0</v>
      </c>
      <c r="M74" s="204">
        <v>0</v>
      </c>
      <c r="N74" s="204">
        <v>379.48</v>
      </c>
      <c r="O74" s="204">
        <v>0</v>
      </c>
      <c r="P74" s="204">
        <v>0</v>
      </c>
      <c r="Q74" s="204">
        <f t="shared" ref="Q74:Q137" si="3">SUM(R74,V74,Z74)</f>
        <v>3076.84</v>
      </c>
      <c r="R74" s="204">
        <v>2660.74</v>
      </c>
      <c r="S74" s="204">
        <v>0</v>
      </c>
      <c r="T74" s="204">
        <v>1890.52</v>
      </c>
      <c r="U74" s="204">
        <v>770.22</v>
      </c>
      <c r="V74" s="204">
        <v>36.62</v>
      </c>
      <c r="W74" s="204">
        <v>0</v>
      </c>
      <c r="X74" s="204">
        <v>0</v>
      </c>
      <c r="Y74" s="204">
        <v>0</v>
      </c>
      <c r="Z74" s="204">
        <v>379.48</v>
      </c>
      <c r="AA74" s="204">
        <v>153.6</v>
      </c>
      <c r="AB74" s="204">
        <v>153.6</v>
      </c>
    </row>
    <row r="75" ht="24" customHeight="1" spans="1:28">
      <c r="A75" s="209"/>
      <c r="B75" s="209"/>
      <c r="C75" s="209" t="s">
        <v>154</v>
      </c>
      <c r="D75" s="210" t="s">
        <v>184</v>
      </c>
      <c r="E75" s="204">
        <f t="shared" si="2"/>
        <v>3076.84</v>
      </c>
      <c r="F75" s="204">
        <v>2660.74</v>
      </c>
      <c r="G75" s="204">
        <v>0</v>
      </c>
      <c r="H75" s="204">
        <v>1890.52</v>
      </c>
      <c r="I75" s="204">
        <v>770.22</v>
      </c>
      <c r="J75" s="204">
        <v>36.62</v>
      </c>
      <c r="K75" s="204">
        <v>0</v>
      </c>
      <c r="L75" s="204">
        <v>0</v>
      </c>
      <c r="M75" s="204">
        <v>0</v>
      </c>
      <c r="N75" s="204">
        <v>379.48</v>
      </c>
      <c r="O75" s="204">
        <v>0</v>
      </c>
      <c r="P75" s="204">
        <v>0</v>
      </c>
      <c r="Q75" s="204">
        <f t="shared" si="3"/>
        <v>3076.84</v>
      </c>
      <c r="R75" s="204">
        <v>2660.74</v>
      </c>
      <c r="S75" s="204">
        <v>0</v>
      </c>
      <c r="T75" s="204">
        <v>1890.52</v>
      </c>
      <c r="U75" s="204">
        <v>770.22</v>
      </c>
      <c r="V75" s="204">
        <v>36.62</v>
      </c>
      <c r="W75" s="204">
        <v>0</v>
      </c>
      <c r="X75" s="204">
        <v>0</v>
      </c>
      <c r="Y75" s="204">
        <v>0</v>
      </c>
      <c r="Z75" s="204">
        <v>379.48</v>
      </c>
      <c r="AA75" s="204">
        <v>153.6</v>
      </c>
      <c r="AB75" s="204">
        <v>153.6</v>
      </c>
    </row>
    <row r="76" ht="24" customHeight="1" spans="1:28">
      <c r="A76" s="201" t="s">
        <v>185</v>
      </c>
      <c r="B76" s="202"/>
      <c r="C76" s="202"/>
      <c r="D76" s="203"/>
      <c r="E76" s="204">
        <f t="shared" si="2"/>
        <v>4856.62</v>
      </c>
      <c r="F76" s="204">
        <v>4301.21</v>
      </c>
      <c r="G76" s="204">
        <v>0</v>
      </c>
      <c r="H76" s="204">
        <v>2946.72</v>
      </c>
      <c r="I76" s="204">
        <v>1354.49</v>
      </c>
      <c r="J76" s="204">
        <v>57.37</v>
      </c>
      <c r="K76" s="204">
        <v>0</v>
      </c>
      <c r="L76" s="204">
        <v>0</v>
      </c>
      <c r="M76" s="204">
        <v>0</v>
      </c>
      <c r="N76" s="204">
        <v>498.04</v>
      </c>
      <c r="O76" s="204">
        <v>0</v>
      </c>
      <c r="P76" s="204">
        <v>0</v>
      </c>
      <c r="Q76" s="204">
        <f t="shared" si="3"/>
        <v>4856.62</v>
      </c>
      <c r="R76" s="204">
        <v>4301.21</v>
      </c>
      <c r="S76" s="204">
        <v>0</v>
      </c>
      <c r="T76" s="204">
        <v>2946.72</v>
      </c>
      <c r="U76" s="204">
        <v>1354.49</v>
      </c>
      <c r="V76" s="204">
        <v>57.37</v>
      </c>
      <c r="W76" s="204">
        <v>0</v>
      </c>
      <c r="X76" s="204">
        <v>0</v>
      </c>
      <c r="Y76" s="204">
        <v>0</v>
      </c>
      <c r="Z76" s="204">
        <v>498.04</v>
      </c>
      <c r="AA76" s="204">
        <v>0</v>
      </c>
      <c r="AB76" s="204">
        <v>0</v>
      </c>
    </row>
    <row r="77" ht="24" customHeight="1" spans="1:28">
      <c r="A77" s="201" t="s">
        <v>186</v>
      </c>
      <c r="B77" s="202"/>
      <c r="C77" s="202"/>
      <c r="D77" s="203"/>
      <c r="E77" s="204">
        <f t="shared" si="2"/>
        <v>901.32</v>
      </c>
      <c r="F77" s="204">
        <v>884.28</v>
      </c>
      <c r="G77" s="204">
        <v>0</v>
      </c>
      <c r="H77" s="204">
        <v>525.66</v>
      </c>
      <c r="I77" s="204">
        <v>358.62</v>
      </c>
      <c r="J77" s="204">
        <v>10.24</v>
      </c>
      <c r="K77" s="204">
        <v>0</v>
      </c>
      <c r="L77" s="204">
        <v>0</v>
      </c>
      <c r="M77" s="204">
        <v>0</v>
      </c>
      <c r="N77" s="204">
        <v>6.8</v>
      </c>
      <c r="O77" s="204">
        <v>0</v>
      </c>
      <c r="P77" s="204">
        <v>0</v>
      </c>
      <c r="Q77" s="204">
        <f t="shared" si="3"/>
        <v>901.32</v>
      </c>
      <c r="R77" s="204">
        <v>884.28</v>
      </c>
      <c r="S77" s="204">
        <v>0</v>
      </c>
      <c r="T77" s="204">
        <v>525.66</v>
      </c>
      <c r="U77" s="204">
        <v>358.62</v>
      </c>
      <c r="V77" s="204">
        <v>10.24</v>
      </c>
      <c r="W77" s="204">
        <v>0</v>
      </c>
      <c r="X77" s="204">
        <v>0</v>
      </c>
      <c r="Y77" s="204">
        <v>0</v>
      </c>
      <c r="Z77" s="204">
        <v>6.8</v>
      </c>
      <c r="AA77" s="204">
        <v>0</v>
      </c>
      <c r="AB77" s="204">
        <v>0</v>
      </c>
    </row>
    <row r="78" ht="24" customHeight="1" spans="1:28">
      <c r="A78" s="209" t="s">
        <v>146</v>
      </c>
      <c r="B78" s="209"/>
      <c r="C78" s="209"/>
      <c r="D78" s="210" t="s">
        <v>177</v>
      </c>
      <c r="E78" s="204">
        <f t="shared" si="2"/>
        <v>901.32</v>
      </c>
      <c r="F78" s="204">
        <v>884.28</v>
      </c>
      <c r="G78" s="204">
        <v>0</v>
      </c>
      <c r="H78" s="204">
        <v>525.66</v>
      </c>
      <c r="I78" s="204">
        <v>358.62</v>
      </c>
      <c r="J78" s="204">
        <v>10.24</v>
      </c>
      <c r="K78" s="204">
        <v>0</v>
      </c>
      <c r="L78" s="204">
        <v>0</v>
      </c>
      <c r="M78" s="204">
        <v>0</v>
      </c>
      <c r="N78" s="204">
        <v>6.8</v>
      </c>
      <c r="O78" s="204">
        <v>0</v>
      </c>
      <c r="P78" s="204">
        <v>0</v>
      </c>
      <c r="Q78" s="204">
        <f t="shared" si="3"/>
        <v>901.32</v>
      </c>
      <c r="R78" s="204">
        <v>884.28</v>
      </c>
      <c r="S78" s="204">
        <v>0</v>
      </c>
      <c r="T78" s="204">
        <v>525.66</v>
      </c>
      <c r="U78" s="204">
        <v>358.62</v>
      </c>
      <c r="V78" s="204">
        <v>10.24</v>
      </c>
      <c r="W78" s="204">
        <v>0</v>
      </c>
      <c r="X78" s="204">
        <v>0</v>
      </c>
      <c r="Y78" s="204">
        <v>0</v>
      </c>
      <c r="Z78" s="204">
        <v>6.8</v>
      </c>
      <c r="AA78" s="204">
        <v>0</v>
      </c>
      <c r="AB78" s="204">
        <v>0</v>
      </c>
    </row>
    <row r="79" ht="24" customHeight="1" spans="1:28">
      <c r="A79" s="209"/>
      <c r="B79" s="209" t="s">
        <v>152</v>
      </c>
      <c r="C79" s="209"/>
      <c r="D79" s="210" t="s">
        <v>178</v>
      </c>
      <c r="E79" s="204">
        <f t="shared" si="2"/>
        <v>901.32</v>
      </c>
      <c r="F79" s="204">
        <v>884.28</v>
      </c>
      <c r="G79" s="204">
        <v>0</v>
      </c>
      <c r="H79" s="204">
        <v>525.66</v>
      </c>
      <c r="I79" s="204">
        <v>358.62</v>
      </c>
      <c r="J79" s="204">
        <v>10.24</v>
      </c>
      <c r="K79" s="204">
        <v>0</v>
      </c>
      <c r="L79" s="204">
        <v>0</v>
      </c>
      <c r="M79" s="204">
        <v>0</v>
      </c>
      <c r="N79" s="204">
        <v>6.8</v>
      </c>
      <c r="O79" s="204">
        <v>0</v>
      </c>
      <c r="P79" s="204">
        <v>0</v>
      </c>
      <c r="Q79" s="204">
        <f t="shared" si="3"/>
        <v>901.32</v>
      </c>
      <c r="R79" s="204">
        <v>884.28</v>
      </c>
      <c r="S79" s="204">
        <v>0</v>
      </c>
      <c r="T79" s="204">
        <v>525.66</v>
      </c>
      <c r="U79" s="204">
        <v>358.62</v>
      </c>
      <c r="V79" s="204">
        <v>10.24</v>
      </c>
      <c r="W79" s="204">
        <v>0</v>
      </c>
      <c r="X79" s="204">
        <v>0</v>
      </c>
      <c r="Y79" s="204">
        <v>0</v>
      </c>
      <c r="Z79" s="204">
        <v>6.8</v>
      </c>
      <c r="AA79" s="204">
        <v>0</v>
      </c>
      <c r="AB79" s="204">
        <v>0</v>
      </c>
    </row>
    <row r="80" ht="24" customHeight="1" spans="1:28">
      <c r="A80" s="209"/>
      <c r="B80" s="209"/>
      <c r="C80" s="209" t="s">
        <v>162</v>
      </c>
      <c r="D80" s="210" t="s">
        <v>187</v>
      </c>
      <c r="E80" s="204">
        <f t="shared" si="2"/>
        <v>901.32</v>
      </c>
      <c r="F80" s="204">
        <v>884.28</v>
      </c>
      <c r="G80" s="204">
        <v>0</v>
      </c>
      <c r="H80" s="204">
        <v>525.66</v>
      </c>
      <c r="I80" s="204">
        <v>358.62</v>
      </c>
      <c r="J80" s="204">
        <v>10.24</v>
      </c>
      <c r="K80" s="204">
        <v>0</v>
      </c>
      <c r="L80" s="204">
        <v>0</v>
      </c>
      <c r="M80" s="204">
        <v>0</v>
      </c>
      <c r="N80" s="204">
        <v>6.8</v>
      </c>
      <c r="O80" s="204">
        <v>0</v>
      </c>
      <c r="P80" s="204">
        <v>0</v>
      </c>
      <c r="Q80" s="204">
        <f t="shared" si="3"/>
        <v>901.32</v>
      </c>
      <c r="R80" s="204">
        <v>884.28</v>
      </c>
      <c r="S80" s="204">
        <v>0</v>
      </c>
      <c r="T80" s="204">
        <v>525.66</v>
      </c>
      <c r="U80" s="204">
        <v>358.62</v>
      </c>
      <c r="V80" s="204">
        <v>10.24</v>
      </c>
      <c r="W80" s="204">
        <v>0</v>
      </c>
      <c r="X80" s="204">
        <v>0</v>
      </c>
      <c r="Y80" s="204">
        <v>0</v>
      </c>
      <c r="Z80" s="204">
        <v>6.8</v>
      </c>
      <c r="AA80" s="204">
        <v>0</v>
      </c>
      <c r="AB80" s="204">
        <v>0</v>
      </c>
    </row>
    <row r="81" ht="24" customHeight="1" spans="1:28">
      <c r="A81" s="206" t="s">
        <v>188</v>
      </c>
      <c r="B81" s="207"/>
      <c r="C81" s="207"/>
      <c r="D81" s="208"/>
      <c r="E81" s="204">
        <f t="shared" si="2"/>
        <v>3955.32</v>
      </c>
      <c r="F81" s="204">
        <v>3416.95</v>
      </c>
      <c r="G81" s="204">
        <v>0</v>
      </c>
      <c r="H81" s="204">
        <v>2421.07</v>
      </c>
      <c r="I81" s="204">
        <v>995.88</v>
      </c>
      <c r="J81" s="204">
        <v>47.13</v>
      </c>
      <c r="K81" s="204">
        <v>0</v>
      </c>
      <c r="L81" s="204">
        <v>0</v>
      </c>
      <c r="M81" s="204">
        <v>0</v>
      </c>
      <c r="N81" s="204">
        <v>491.24</v>
      </c>
      <c r="O81" s="204">
        <v>0</v>
      </c>
      <c r="P81" s="204">
        <v>0</v>
      </c>
      <c r="Q81" s="204">
        <f t="shared" si="3"/>
        <v>3955.32</v>
      </c>
      <c r="R81" s="204">
        <v>3416.95</v>
      </c>
      <c r="S81" s="204">
        <v>0</v>
      </c>
      <c r="T81" s="204">
        <v>2421.07</v>
      </c>
      <c r="U81" s="204">
        <v>995.88</v>
      </c>
      <c r="V81" s="204">
        <v>47.13</v>
      </c>
      <c r="W81" s="204">
        <v>0</v>
      </c>
      <c r="X81" s="204">
        <v>0</v>
      </c>
      <c r="Y81" s="204">
        <v>0</v>
      </c>
      <c r="Z81" s="204">
        <v>491.24</v>
      </c>
      <c r="AA81" s="204">
        <v>0</v>
      </c>
      <c r="AB81" s="204">
        <v>0</v>
      </c>
    </row>
    <row r="82" ht="24" customHeight="1" spans="1:28">
      <c r="A82" s="209" t="s">
        <v>146</v>
      </c>
      <c r="B82" s="209"/>
      <c r="C82" s="209"/>
      <c r="D82" s="210" t="s">
        <v>177</v>
      </c>
      <c r="E82" s="204">
        <f t="shared" si="2"/>
        <v>3955.32</v>
      </c>
      <c r="F82" s="204">
        <v>3416.95</v>
      </c>
      <c r="G82" s="204">
        <v>0</v>
      </c>
      <c r="H82" s="204">
        <v>2421.07</v>
      </c>
      <c r="I82" s="204">
        <v>995.88</v>
      </c>
      <c r="J82" s="204">
        <v>47.13</v>
      </c>
      <c r="K82" s="204">
        <v>0</v>
      </c>
      <c r="L82" s="204">
        <v>0</v>
      </c>
      <c r="M82" s="204">
        <v>0</v>
      </c>
      <c r="N82" s="204">
        <v>491.24</v>
      </c>
      <c r="O82" s="204">
        <v>0</v>
      </c>
      <c r="P82" s="204">
        <v>0</v>
      </c>
      <c r="Q82" s="204">
        <f t="shared" si="3"/>
        <v>3955.32</v>
      </c>
      <c r="R82" s="204">
        <v>3416.95</v>
      </c>
      <c r="S82" s="204">
        <v>0</v>
      </c>
      <c r="T82" s="204">
        <v>2421.07</v>
      </c>
      <c r="U82" s="204">
        <v>995.88</v>
      </c>
      <c r="V82" s="204">
        <v>47.13</v>
      </c>
      <c r="W82" s="204">
        <v>0</v>
      </c>
      <c r="X82" s="204">
        <v>0</v>
      </c>
      <c r="Y82" s="204">
        <v>0</v>
      </c>
      <c r="Z82" s="204">
        <v>491.24</v>
      </c>
      <c r="AA82" s="204">
        <v>0</v>
      </c>
      <c r="AB82" s="204">
        <v>0</v>
      </c>
    </row>
    <row r="83" ht="24" customHeight="1" spans="1:28">
      <c r="A83" s="209"/>
      <c r="B83" s="209" t="s">
        <v>152</v>
      </c>
      <c r="C83" s="209"/>
      <c r="D83" s="210" t="s">
        <v>178</v>
      </c>
      <c r="E83" s="204">
        <f t="shared" si="2"/>
        <v>3955.32</v>
      </c>
      <c r="F83" s="204">
        <v>3416.95</v>
      </c>
      <c r="G83" s="204">
        <v>0</v>
      </c>
      <c r="H83" s="204">
        <v>2421.07</v>
      </c>
      <c r="I83" s="204">
        <v>995.88</v>
      </c>
      <c r="J83" s="204">
        <v>47.13</v>
      </c>
      <c r="K83" s="204">
        <v>0</v>
      </c>
      <c r="L83" s="204">
        <v>0</v>
      </c>
      <c r="M83" s="204">
        <v>0</v>
      </c>
      <c r="N83" s="204">
        <v>491.24</v>
      </c>
      <c r="O83" s="204">
        <v>0</v>
      </c>
      <c r="P83" s="204">
        <v>0</v>
      </c>
      <c r="Q83" s="204">
        <f t="shared" si="3"/>
        <v>3955.32</v>
      </c>
      <c r="R83" s="204">
        <v>3416.95</v>
      </c>
      <c r="S83" s="204">
        <v>0</v>
      </c>
      <c r="T83" s="204">
        <v>2421.07</v>
      </c>
      <c r="U83" s="204">
        <v>995.88</v>
      </c>
      <c r="V83" s="204">
        <v>47.13</v>
      </c>
      <c r="W83" s="204">
        <v>0</v>
      </c>
      <c r="X83" s="204">
        <v>0</v>
      </c>
      <c r="Y83" s="204">
        <v>0</v>
      </c>
      <c r="Z83" s="204">
        <v>491.24</v>
      </c>
      <c r="AA83" s="204">
        <v>0</v>
      </c>
      <c r="AB83" s="204">
        <v>0</v>
      </c>
    </row>
    <row r="84" ht="24" customHeight="1" spans="1:28">
      <c r="A84" s="209"/>
      <c r="B84" s="209"/>
      <c r="C84" s="209" t="s">
        <v>152</v>
      </c>
      <c r="D84" s="210" t="s">
        <v>179</v>
      </c>
      <c r="E84" s="204">
        <f t="shared" si="2"/>
        <v>3955.32</v>
      </c>
      <c r="F84" s="204">
        <v>3416.95</v>
      </c>
      <c r="G84" s="204">
        <v>0</v>
      </c>
      <c r="H84" s="204">
        <v>2421.07</v>
      </c>
      <c r="I84" s="204">
        <v>995.88</v>
      </c>
      <c r="J84" s="204">
        <v>47.13</v>
      </c>
      <c r="K84" s="204">
        <v>0</v>
      </c>
      <c r="L84" s="204">
        <v>0</v>
      </c>
      <c r="M84" s="204">
        <v>0</v>
      </c>
      <c r="N84" s="204">
        <v>491.24</v>
      </c>
      <c r="O84" s="204">
        <v>0</v>
      </c>
      <c r="P84" s="204">
        <v>0</v>
      </c>
      <c r="Q84" s="204">
        <f t="shared" si="3"/>
        <v>3955.32</v>
      </c>
      <c r="R84" s="204">
        <v>3416.95</v>
      </c>
      <c r="S84" s="204">
        <v>0</v>
      </c>
      <c r="T84" s="204">
        <v>2421.07</v>
      </c>
      <c r="U84" s="204">
        <v>995.88</v>
      </c>
      <c r="V84" s="204">
        <v>47.13</v>
      </c>
      <c r="W84" s="204">
        <v>0</v>
      </c>
      <c r="X84" s="204">
        <v>0</v>
      </c>
      <c r="Y84" s="204">
        <v>0</v>
      </c>
      <c r="Z84" s="204">
        <v>491.24</v>
      </c>
      <c r="AA84" s="204">
        <v>0</v>
      </c>
      <c r="AB84" s="204">
        <v>0</v>
      </c>
    </row>
    <row r="85" ht="24" customHeight="1" spans="1:28">
      <c r="A85" s="201" t="s">
        <v>189</v>
      </c>
      <c r="B85" s="202"/>
      <c r="C85" s="202"/>
      <c r="D85" s="203"/>
      <c r="E85" s="204">
        <f t="shared" si="2"/>
        <v>1074.56</v>
      </c>
      <c r="F85" s="204">
        <v>976.49</v>
      </c>
      <c r="G85" s="204">
        <v>0</v>
      </c>
      <c r="H85" s="204">
        <v>707.88</v>
      </c>
      <c r="I85" s="204">
        <v>268.61</v>
      </c>
      <c r="J85" s="204">
        <v>13.77</v>
      </c>
      <c r="K85" s="204">
        <v>0</v>
      </c>
      <c r="L85" s="204">
        <v>0</v>
      </c>
      <c r="M85" s="204">
        <v>0</v>
      </c>
      <c r="N85" s="204">
        <v>84.3</v>
      </c>
      <c r="O85" s="204">
        <v>0</v>
      </c>
      <c r="P85" s="204">
        <v>0</v>
      </c>
      <c r="Q85" s="204">
        <f t="shared" si="3"/>
        <v>1074.56</v>
      </c>
      <c r="R85" s="204">
        <v>976.49</v>
      </c>
      <c r="S85" s="204">
        <v>0</v>
      </c>
      <c r="T85" s="204">
        <v>707.88</v>
      </c>
      <c r="U85" s="204">
        <v>268.61</v>
      </c>
      <c r="V85" s="204">
        <v>13.77</v>
      </c>
      <c r="W85" s="204">
        <v>0</v>
      </c>
      <c r="X85" s="204">
        <v>0</v>
      </c>
      <c r="Y85" s="204">
        <v>0</v>
      </c>
      <c r="Z85" s="204">
        <v>84.3</v>
      </c>
      <c r="AA85" s="204">
        <v>0</v>
      </c>
      <c r="AB85" s="204">
        <v>0</v>
      </c>
    </row>
    <row r="86" ht="24" customHeight="1" spans="1:28">
      <c r="A86" s="201" t="s">
        <v>190</v>
      </c>
      <c r="B86" s="202"/>
      <c r="C86" s="202"/>
      <c r="D86" s="203"/>
      <c r="E86" s="204">
        <f t="shared" si="2"/>
        <v>1074.56</v>
      </c>
      <c r="F86" s="204">
        <v>976.49</v>
      </c>
      <c r="G86" s="204">
        <v>0</v>
      </c>
      <c r="H86" s="204">
        <v>707.88</v>
      </c>
      <c r="I86" s="204">
        <v>268.61</v>
      </c>
      <c r="J86" s="204">
        <v>13.77</v>
      </c>
      <c r="K86" s="204">
        <v>0</v>
      </c>
      <c r="L86" s="204">
        <v>0</v>
      </c>
      <c r="M86" s="204">
        <v>0</v>
      </c>
      <c r="N86" s="204">
        <v>84.3</v>
      </c>
      <c r="O86" s="204">
        <v>0</v>
      </c>
      <c r="P86" s="204">
        <v>0</v>
      </c>
      <c r="Q86" s="204">
        <f t="shared" si="3"/>
        <v>1074.56</v>
      </c>
      <c r="R86" s="204">
        <v>976.49</v>
      </c>
      <c r="S86" s="204">
        <v>0</v>
      </c>
      <c r="T86" s="204">
        <v>707.88</v>
      </c>
      <c r="U86" s="204">
        <v>268.61</v>
      </c>
      <c r="V86" s="204">
        <v>13.77</v>
      </c>
      <c r="W86" s="204">
        <v>0</v>
      </c>
      <c r="X86" s="204">
        <v>0</v>
      </c>
      <c r="Y86" s="204">
        <v>0</v>
      </c>
      <c r="Z86" s="204">
        <v>84.3</v>
      </c>
      <c r="AA86" s="204">
        <v>0</v>
      </c>
      <c r="AB86" s="204">
        <v>0</v>
      </c>
    </row>
    <row r="87" ht="24" customHeight="1" spans="1:28">
      <c r="A87" s="209" t="s">
        <v>146</v>
      </c>
      <c r="B87" s="209"/>
      <c r="C87" s="209"/>
      <c r="D87" s="210" t="s">
        <v>177</v>
      </c>
      <c r="E87" s="204">
        <f t="shared" si="2"/>
        <v>1074.56</v>
      </c>
      <c r="F87" s="204">
        <v>976.49</v>
      </c>
      <c r="G87" s="204">
        <v>0</v>
      </c>
      <c r="H87" s="204">
        <v>707.88</v>
      </c>
      <c r="I87" s="204">
        <v>268.61</v>
      </c>
      <c r="J87" s="204">
        <v>13.77</v>
      </c>
      <c r="K87" s="204">
        <v>0</v>
      </c>
      <c r="L87" s="204">
        <v>0</v>
      </c>
      <c r="M87" s="204">
        <v>0</v>
      </c>
      <c r="N87" s="204">
        <v>84.3</v>
      </c>
      <c r="O87" s="204">
        <v>0</v>
      </c>
      <c r="P87" s="204">
        <v>0</v>
      </c>
      <c r="Q87" s="204">
        <f t="shared" si="3"/>
        <v>1074.56</v>
      </c>
      <c r="R87" s="204">
        <v>976.49</v>
      </c>
      <c r="S87" s="204">
        <v>0</v>
      </c>
      <c r="T87" s="204">
        <v>707.88</v>
      </c>
      <c r="U87" s="204">
        <v>268.61</v>
      </c>
      <c r="V87" s="204">
        <v>13.77</v>
      </c>
      <c r="W87" s="204">
        <v>0</v>
      </c>
      <c r="X87" s="204">
        <v>0</v>
      </c>
      <c r="Y87" s="204">
        <v>0</v>
      </c>
      <c r="Z87" s="204">
        <v>84.3</v>
      </c>
      <c r="AA87" s="204">
        <v>0</v>
      </c>
      <c r="AB87" s="204">
        <v>0</v>
      </c>
    </row>
    <row r="88" ht="24" customHeight="1" spans="1:28">
      <c r="A88" s="209"/>
      <c r="B88" s="209" t="s">
        <v>152</v>
      </c>
      <c r="C88" s="209"/>
      <c r="D88" s="210" t="s">
        <v>178</v>
      </c>
      <c r="E88" s="204">
        <f t="shared" si="2"/>
        <v>1074.56</v>
      </c>
      <c r="F88" s="204">
        <v>976.49</v>
      </c>
      <c r="G88" s="204">
        <v>0</v>
      </c>
      <c r="H88" s="204">
        <v>707.88</v>
      </c>
      <c r="I88" s="204">
        <v>268.61</v>
      </c>
      <c r="J88" s="204">
        <v>13.77</v>
      </c>
      <c r="K88" s="204">
        <v>0</v>
      </c>
      <c r="L88" s="204">
        <v>0</v>
      </c>
      <c r="M88" s="204">
        <v>0</v>
      </c>
      <c r="N88" s="204">
        <v>84.3</v>
      </c>
      <c r="O88" s="204">
        <v>0</v>
      </c>
      <c r="P88" s="204">
        <v>0</v>
      </c>
      <c r="Q88" s="204">
        <f t="shared" si="3"/>
        <v>1074.56</v>
      </c>
      <c r="R88" s="204">
        <v>976.49</v>
      </c>
      <c r="S88" s="204">
        <v>0</v>
      </c>
      <c r="T88" s="204">
        <v>707.88</v>
      </c>
      <c r="U88" s="204">
        <v>268.61</v>
      </c>
      <c r="V88" s="204">
        <v>13.77</v>
      </c>
      <c r="W88" s="204">
        <v>0</v>
      </c>
      <c r="X88" s="204">
        <v>0</v>
      </c>
      <c r="Y88" s="204">
        <v>0</v>
      </c>
      <c r="Z88" s="204">
        <v>84.3</v>
      </c>
      <c r="AA88" s="204">
        <v>0</v>
      </c>
      <c r="AB88" s="204">
        <v>0</v>
      </c>
    </row>
    <row r="89" ht="24" customHeight="1" spans="1:28">
      <c r="A89" s="209"/>
      <c r="B89" s="209"/>
      <c r="C89" s="209" t="s">
        <v>152</v>
      </c>
      <c r="D89" s="210" t="s">
        <v>179</v>
      </c>
      <c r="E89" s="204">
        <f t="shared" si="2"/>
        <v>1074.56</v>
      </c>
      <c r="F89" s="204">
        <v>976.49</v>
      </c>
      <c r="G89" s="204">
        <v>0</v>
      </c>
      <c r="H89" s="204">
        <v>707.88</v>
      </c>
      <c r="I89" s="204">
        <v>268.61</v>
      </c>
      <c r="J89" s="204">
        <v>13.77</v>
      </c>
      <c r="K89" s="204">
        <v>0</v>
      </c>
      <c r="L89" s="204">
        <v>0</v>
      </c>
      <c r="M89" s="204">
        <v>0</v>
      </c>
      <c r="N89" s="204">
        <v>84.3</v>
      </c>
      <c r="O89" s="204">
        <v>0</v>
      </c>
      <c r="P89" s="204">
        <v>0</v>
      </c>
      <c r="Q89" s="204">
        <f t="shared" si="3"/>
        <v>1074.56</v>
      </c>
      <c r="R89" s="204">
        <v>976.49</v>
      </c>
      <c r="S89" s="204">
        <v>0</v>
      </c>
      <c r="T89" s="204">
        <v>707.88</v>
      </c>
      <c r="U89" s="204">
        <v>268.61</v>
      </c>
      <c r="V89" s="204">
        <v>13.77</v>
      </c>
      <c r="W89" s="204">
        <v>0</v>
      </c>
      <c r="X89" s="204">
        <v>0</v>
      </c>
      <c r="Y89" s="204">
        <v>0</v>
      </c>
      <c r="Z89" s="204">
        <v>84.3</v>
      </c>
      <c r="AA89" s="204">
        <v>0</v>
      </c>
      <c r="AB89" s="204">
        <v>0</v>
      </c>
    </row>
    <row r="90" ht="24" customHeight="1" spans="1:28">
      <c r="A90" s="201" t="s">
        <v>191</v>
      </c>
      <c r="B90" s="202"/>
      <c r="C90" s="202"/>
      <c r="D90" s="203"/>
      <c r="E90" s="204">
        <f t="shared" si="2"/>
        <v>3541.6</v>
      </c>
      <c r="F90" s="204">
        <v>3248.99</v>
      </c>
      <c r="G90" s="204">
        <v>0</v>
      </c>
      <c r="H90" s="204">
        <v>2304.63</v>
      </c>
      <c r="I90" s="204">
        <v>944.36</v>
      </c>
      <c r="J90" s="204">
        <v>44.82</v>
      </c>
      <c r="K90" s="204">
        <v>0</v>
      </c>
      <c r="L90" s="204">
        <v>0</v>
      </c>
      <c r="M90" s="204">
        <v>0</v>
      </c>
      <c r="N90" s="204">
        <v>247.79</v>
      </c>
      <c r="O90" s="204">
        <v>0</v>
      </c>
      <c r="P90" s="204">
        <v>0</v>
      </c>
      <c r="Q90" s="204">
        <f t="shared" si="3"/>
        <v>3541.6</v>
      </c>
      <c r="R90" s="204">
        <v>3248.99</v>
      </c>
      <c r="S90" s="204">
        <v>0</v>
      </c>
      <c r="T90" s="204">
        <v>2304.63</v>
      </c>
      <c r="U90" s="204">
        <v>944.36</v>
      </c>
      <c r="V90" s="204">
        <v>44.82</v>
      </c>
      <c r="W90" s="204">
        <v>0</v>
      </c>
      <c r="X90" s="204">
        <v>0</v>
      </c>
      <c r="Y90" s="204">
        <v>0</v>
      </c>
      <c r="Z90" s="204">
        <v>247.79</v>
      </c>
      <c r="AA90" s="204">
        <v>0</v>
      </c>
      <c r="AB90" s="204">
        <v>0</v>
      </c>
    </row>
    <row r="91" ht="24" customHeight="1" spans="1:28">
      <c r="A91" s="201" t="s">
        <v>192</v>
      </c>
      <c r="B91" s="202"/>
      <c r="C91" s="202"/>
      <c r="D91" s="203"/>
      <c r="E91" s="204">
        <f t="shared" si="2"/>
        <v>2440.12</v>
      </c>
      <c r="F91" s="204">
        <v>2187.09</v>
      </c>
      <c r="G91" s="204">
        <v>0</v>
      </c>
      <c r="H91" s="204">
        <v>1533.25</v>
      </c>
      <c r="I91" s="204">
        <v>653.84</v>
      </c>
      <c r="J91" s="204">
        <v>29.81</v>
      </c>
      <c r="K91" s="204">
        <v>0</v>
      </c>
      <c r="L91" s="204">
        <v>0</v>
      </c>
      <c r="M91" s="204">
        <v>0</v>
      </c>
      <c r="N91" s="204">
        <v>223.22</v>
      </c>
      <c r="O91" s="204">
        <v>0</v>
      </c>
      <c r="P91" s="204">
        <v>0</v>
      </c>
      <c r="Q91" s="204">
        <f t="shared" si="3"/>
        <v>2440.12</v>
      </c>
      <c r="R91" s="204">
        <v>2187.09</v>
      </c>
      <c r="S91" s="204">
        <v>0</v>
      </c>
      <c r="T91" s="204">
        <v>1533.25</v>
      </c>
      <c r="U91" s="204">
        <v>653.84</v>
      </c>
      <c r="V91" s="204">
        <v>29.81</v>
      </c>
      <c r="W91" s="204">
        <v>0</v>
      </c>
      <c r="X91" s="204">
        <v>0</v>
      </c>
      <c r="Y91" s="204">
        <v>0</v>
      </c>
      <c r="Z91" s="204">
        <v>223.22</v>
      </c>
      <c r="AA91" s="204">
        <v>0</v>
      </c>
      <c r="AB91" s="204">
        <v>0</v>
      </c>
    </row>
    <row r="92" ht="24" customHeight="1" spans="1:28">
      <c r="A92" s="209" t="s">
        <v>146</v>
      </c>
      <c r="B92" s="209"/>
      <c r="C92" s="209"/>
      <c r="D92" s="210" t="s">
        <v>177</v>
      </c>
      <c r="E92" s="204">
        <f t="shared" si="2"/>
        <v>2440.12</v>
      </c>
      <c r="F92" s="204">
        <v>2187.09</v>
      </c>
      <c r="G92" s="204">
        <v>0</v>
      </c>
      <c r="H92" s="204">
        <v>1533.25</v>
      </c>
      <c r="I92" s="204">
        <v>653.84</v>
      </c>
      <c r="J92" s="204">
        <v>29.81</v>
      </c>
      <c r="K92" s="204">
        <v>0</v>
      </c>
      <c r="L92" s="204">
        <v>0</v>
      </c>
      <c r="M92" s="204">
        <v>0</v>
      </c>
      <c r="N92" s="204">
        <v>223.22</v>
      </c>
      <c r="O92" s="204">
        <v>0</v>
      </c>
      <c r="P92" s="204">
        <v>0</v>
      </c>
      <c r="Q92" s="204">
        <f t="shared" si="3"/>
        <v>2440.12</v>
      </c>
      <c r="R92" s="204">
        <v>2187.09</v>
      </c>
      <c r="S92" s="204">
        <v>0</v>
      </c>
      <c r="T92" s="204">
        <v>1533.25</v>
      </c>
      <c r="U92" s="204">
        <v>653.84</v>
      </c>
      <c r="V92" s="204">
        <v>29.81</v>
      </c>
      <c r="W92" s="204">
        <v>0</v>
      </c>
      <c r="X92" s="204">
        <v>0</v>
      </c>
      <c r="Y92" s="204">
        <v>0</v>
      </c>
      <c r="Z92" s="204">
        <v>223.22</v>
      </c>
      <c r="AA92" s="204">
        <v>0</v>
      </c>
      <c r="AB92" s="204">
        <v>0</v>
      </c>
    </row>
    <row r="93" ht="24" customHeight="1" spans="1:28">
      <c r="A93" s="209"/>
      <c r="B93" s="209" t="s">
        <v>152</v>
      </c>
      <c r="C93" s="209"/>
      <c r="D93" s="210" t="s">
        <v>178</v>
      </c>
      <c r="E93" s="204">
        <f t="shared" si="2"/>
        <v>2440.12</v>
      </c>
      <c r="F93" s="204">
        <v>2187.09</v>
      </c>
      <c r="G93" s="204">
        <v>0</v>
      </c>
      <c r="H93" s="204">
        <v>1533.25</v>
      </c>
      <c r="I93" s="204">
        <v>653.84</v>
      </c>
      <c r="J93" s="204">
        <v>29.81</v>
      </c>
      <c r="K93" s="204">
        <v>0</v>
      </c>
      <c r="L93" s="204">
        <v>0</v>
      </c>
      <c r="M93" s="204">
        <v>0</v>
      </c>
      <c r="N93" s="204">
        <v>223.22</v>
      </c>
      <c r="O93" s="204">
        <v>0</v>
      </c>
      <c r="P93" s="204">
        <v>0</v>
      </c>
      <c r="Q93" s="204">
        <f t="shared" si="3"/>
        <v>2440.12</v>
      </c>
      <c r="R93" s="204">
        <v>2187.09</v>
      </c>
      <c r="S93" s="204">
        <v>0</v>
      </c>
      <c r="T93" s="204">
        <v>1533.25</v>
      </c>
      <c r="U93" s="204">
        <v>653.84</v>
      </c>
      <c r="V93" s="204">
        <v>29.81</v>
      </c>
      <c r="W93" s="204">
        <v>0</v>
      </c>
      <c r="X93" s="204">
        <v>0</v>
      </c>
      <c r="Y93" s="204">
        <v>0</v>
      </c>
      <c r="Z93" s="204">
        <v>223.22</v>
      </c>
      <c r="AA93" s="204">
        <v>0</v>
      </c>
      <c r="AB93" s="204">
        <v>0</v>
      </c>
    </row>
    <row r="94" ht="24" customHeight="1" spans="1:28">
      <c r="A94" s="209"/>
      <c r="B94" s="209"/>
      <c r="C94" s="209" t="s">
        <v>152</v>
      </c>
      <c r="D94" s="210" t="s">
        <v>179</v>
      </c>
      <c r="E94" s="204">
        <f t="shared" si="2"/>
        <v>2440.12</v>
      </c>
      <c r="F94" s="204">
        <v>2187.09</v>
      </c>
      <c r="G94" s="204">
        <v>0</v>
      </c>
      <c r="H94" s="204">
        <v>1533.25</v>
      </c>
      <c r="I94" s="204">
        <v>653.84</v>
      </c>
      <c r="J94" s="204">
        <v>29.81</v>
      </c>
      <c r="K94" s="204">
        <v>0</v>
      </c>
      <c r="L94" s="204">
        <v>0</v>
      </c>
      <c r="M94" s="204">
        <v>0</v>
      </c>
      <c r="N94" s="204">
        <v>223.22</v>
      </c>
      <c r="O94" s="204">
        <v>0</v>
      </c>
      <c r="P94" s="204">
        <v>0</v>
      </c>
      <c r="Q94" s="204">
        <f t="shared" si="3"/>
        <v>2440.12</v>
      </c>
      <c r="R94" s="204">
        <v>2187.09</v>
      </c>
      <c r="S94" s="204">
        <v>0</v>
      </c>
      <c r="T94" s="204">
        <v>1533.25</v>
      </c>
      <c r="U94" s="204">
        <v>653.84</v>
      </c>
      <c r="V94" s="204">
        <v>29.81</v>
      </c>
      <c r="W94" s="204">
        <v>0</v>
      </c>
      <c r="X94" s="204">
        <v>0</v>
      </c>
      <c r="Y94" s="204">
        <v>0</v>
      </c>
      <c r="Z94" s="204">
        <v>223.22</v>
      </c>
      <c r="AA94" s="204">
        <v>0</v>
      </c>
      <c r="AB94" s="204">
        <v>0</v>
      </c>
    </row>
    <row r="95" ht="24" customHeight="1" spans="1:28">
      <c r="A95" s="201" t="s">
        <v>193</v>
      </c>
      <c r="B95" s="202"/>
      <c r="C95" s="202"/>
      <c r="D95" s="203"/>
      <c r="E95" s="204">
        <f t="shared" si="2"/>
        <v>1101.48</v>
      </c>
      <c r="F95" s="204">
        <v>1061.9</v>
      </c>
      <c r="G95" s="204">
        <v>0</v>
      </c>
      <c r="H95" s="204">
        <v>771.38</v>
      </c>
      <c r="I95" s="204">
        <v>290.52</v>
      </c>
      <c r="J95" s="204">
        <v>15.01</v>
      </c>
      <c r="K95" s="204">
        <v>0</v>
      </c>
      <c r="L95" s="204">
        <v>0</v>
      </c>
      <c r="M95" s="204">
        <v>0</v>
      </c>
      <c r="N95" s="204">
        <v>24.57</v>
      </c>
      <c r="O95" s="204">
        <v>0</v>
      </c>
      <c r="P95" s="204">
        <v>0</v>
      </c>
      <c r="Q95" s="204">
        <f t="shared" si="3"/>
        <v>1101.48</v>
      </c>
      <c r="R95" s="204">
        <v>1061.9</v>
      </c>
      <c r="S95" s="204">
        <v>0</v>
      </c>
      <c r="T95" s="204">
        <v>771.38</v>
      </c>
      <c r="U95" s="204">
        <v>290.52</v>
      </c>
      <c r="V95" s="204">
        <v>15.01</v>
      </c>
      <c r="W95" s="204">
        <v>0</v>
      </c>
      <c r="X95" s="204">
        <v>0</v>
      </c>
      <c r="Y95" s="204">
        <v>0</v>
      </c>
      <c r="Z95" s="204">
        <v>24.57</v>
      </c>
      <c r="AA95" s="204">
        <v>0</v>
      </c>
      <c r="AB95" s="204">
        <v>0</v>
      </c>
    </row>
    <row r="96" ht="24" customHeight="1" spans="1:28">
      <c r="A96" s="209" t="s">
        <v>146</v>
      </c>
      <c r="B96" s="209"/>
      <c r="C96" s="209"/>
      <c r="D96" s="210" t="s">
        <v>177</v>
      </c>
      <c r="E96" s="204">
        <f t="shared" si="2"/>
        <v>1101.48</v>
      </c>
      <c r="F96" s="204">
        <v>1061.9</v>
      </c>
      <c r="G96" s="204">
        <v>0</v>
      </c>
      <c r="H96" s="204">
        <v>771.38</v>
      </c>
      <c r="I96" s="204">
        <v>290.52</v>
      </c>
      <c r="J96" s="204">
        <v>15.01</v>
      </c>
      <c r="K96" s="204">
        <v>0</v>
      </c>
      <c r="L96" s="204">
        <v>0</v>
      </c>
      <c r="M96" s="204">
        <v>0</v>
      </c>
      <c r="N96" s="204">
        <v>24.57</v>
      </c>
      <c r="O96" s="204">
        <v>0</v>
      </c>
      <c r="P96" s="204">
        <v>0</v>
      </c>
      <c r="Q96" s="204">
        <f t="shared" si="3"/>
        <v>1101.48</v>
      </c>
      <c r="R96" s="204">
        <v>1061.9</v>
      </c>
      <c r="S96" s="204">
        <v>0</v>
      </c>
      <c r="T96" s="204">
        <v>771.38</v>
      </c>
      <c r="U96" s="204">
        <v>290.52</v>
      </c>
      <c r="V96" s="204">
        <v>15.01</v>
      </c>
      <c r="W96" s="204">
        <v>0</v>
      </c>
      <c r="X96" s="204">
        <v>0</v>
      </c>
      <c r="Y96" s="204">
        <v>0</v>
      </c>
      <c r="Z96" s="204">
        <v>24.57</v>
      </c>
      <c r="AA96" s="204">
        <v>0</v>
      </c>
      <c r="AB96" s="204">
        <v>0</v>
      </c>
    </row>
    <row r="97" ht="24" customHeight="1" spans="1:28">
      <c r="A97" s="209"/>
      <c r="B97" s="209" t="s">
        <v>152</v>
      </c>
      <c r="C97" s="209"/>
      <c r="D97" s="210" t="s">
        <v>178</v>
      </c>
      <c r="E97" s="204">
        <f t="shared" si="2"/>
        <v>1101.48</v>
      </c>
      <c r="F97" s="204">
        <v>1061.9</v>
      </c>
      <c r="G97" s="204">
        <v>0</v>
      </c>
      <c r="H97" s="204">
        <v>771.38</v>
      </c>
      <c r="I97" s="204">
        <v>290.52</v>
      </c>
      <c r="J97" s="204">
        <v>15.01</v>
      </c>
      <c r="K97" s="204">
        <v>0</v>
      </c>
      <c r="L97" s="204">
        <v>0</v>
      </c>
      <c r="M97" s="204">
        <v>0</v>
      </c>
      <c r="N97" s="204">
        <v>24.57</v>
      </c>
      <c r="O97" s="204">
        <v>0</v>
      </c>
      <c r="P97" s="204">
        <v>0</v>
      </c>
      <c r="Q97" s="204">
        <f t="shared" si="3"/>
        <v>1101.48</v>
      </c>
      <c r="R97" s="204">
        <v>1061.9</v>
      </c>
      <c r="S97" s="204">
        <v>0</v>
      </c>
      <c r="T97" s="204">
        <v>771.38</v>
      </c>
      <c r="U97" s="204">
        <v>290.52</v>
      </c>
      <c r="V97" s="204">
        <v>15.01</v>
      </c>
      <c r="W97" s="204">
        <v>0</v>
      </c>
      <c r="X97" s="204">
        <v>0</v>
      </c>
      <c r="Y97" s="204">
        <v>0</v>
      </c>
      <c r="Z97" s="204">
        <v>24.57</v>
      </c>
      <c r="AA97" s="204">
        <v>0</v>
      </c>
      <c r="AB97" s="204">
        <v>0</v>
      </c>
    </row>
    <row r="98" ht="24" customHeight="1" spans="1:28">
      <c r="A98" s="209"/>
      <c r="B98" s="209"/>
      <c r="C98" s="209" t="s">
        <v>162</v>
      </c>
      <c r="D98" s="210" t="s">
        <v>187</v>
      </c>
      <c r="E98" s="204">
        <f t="shared" si="2"/>
        <v>1101.48</v>
      </c>
      <c r="F98" s="204">
        <v>1061.9</v>
      </c>
      <c r="G98" s="204">
        <v>0</v>
      </c>
      <c r="H98" s="204">
        <v>771.38</v>
      </c>
      <c r="I98" s="204">
        <v>290.52</v>
      </c>
      <c r="J98" s="204">
        <v>15.01</v>
      </c>
      <c r="K98" s="204">
        <v>0</v>
      </c>
      <c r="L98" s="204">
        <v>0</v>
      </c>
      <c r="M98" s="204">
        <v>0</v>
      </c>
      <c r="N98" s="204">
        <v>24.57</v>
      </c>
      <c r="O98" s="204">
        <v>0</v>
      </c>
      <c r="P98" s="204">
        <v>0</v>
      </c>
      <c r="Q98" s="204">
        <f t="shared" si="3"/>
        <v>1101.48</v>
      </c>
      <c r="R98" s="204">
        <v>1061.9</v>
      </c>
      <c r="S98" s="204">
        <v>0</v>
      </c>
      <c r="T98" s="204">
        <v>771.38</v>
      </c>
      <c r="U98" s="204">
        <v>290.52</v>
      </c>
      <c r="V98" s="204">
        <v>15.01</v>
      </c>
      <c r="W98" s="204">
        <v>0</v>
      </c>
      <c r="X98" s="204">
        <v>0</v>
      </c>
      <c r="Y98" s="204">
        <v>0</v>
      </c>
      <c r="Z98" s="204">
        <v>24.57</v>
      </c>
      <c r="AA98" s="204">
        <v>0</v>
      </c>
      <c r="AB98" s="204">
        <v>0</v>
      </c>
    </row>
    <row r="99" ht="24" customHeight="1" spans="1:28">
      <c r="A99" s="201" t="s">
        <v>194</v>
      </c>
      <c r="B99" s="202"/>
      <c r="C99" s="202"/>
      <c r="D99" s="203"/>
      <c r="E99" s="204">
        <f t="shared" si="2"/>
        <v>2510.84</v>
      </c>
      <c r="F99" s="204">
        <v>2275.23</v>
      </c>
      <c r="G99" s="204">
        <v>0</v>
      </c>
      <c r="H99" s="204">
        <v>1628.35</v>
      </c>
      <c r="I99" s="204">
        <v>646.88</v>
      </c>
      <c r="J99" s="204">
        <v>31.6</v>
      </c>
      <c r="K99" s="204">
        <v>0</v>
      </c>
      <c r="L99" s="204">
        <v>0</v>
      </c>
      <c r="M99" s="204">
        <v>0</v>
      </c>
      <c r="N99" s="204">
        <v>204.01</v>
      </c>
      <c r="O99" s="204">
        <v>0</v>
      </c>
      <c r="P99" s="204">
        <v>0</v>
      </c>
      <c r="Q99" s="204">
        <f t="shared" si="3"/>
        <v>2510.84</v>
      </c>
      <c r="R99" s="204">
        <v>2275.23</v>
      </c>
      <c r="S99" s="204">
        <v>0</v>
      </c>
      <c r="T99" s="204">
        <v>1628.35</v>
      </c>
      <c r="U99" s="204">
        <v>646.88</v>
      </c>
      <c r="V99" s="204">
        <v>31.6</v>
      </c>
      <c r="W99" s="204">
        <v>0</v>
      </c>
      <c r="X99" s="204">
        <v>0</v>
      </c>
      <c r="Y99" s="204">
        <v>0</v>
      </c>
      <c r="Z99" s="204">
        <v>204.01</v>
      </c>
      <c r="AA99" s="204">
        <v>0</v>
      </c>
      <c r="AB99" s="204">
        <v>0</v>
      </c>
    </row>
    <row r="100" ht="24" customHeight="1" spans="1:28">
      <c r="A100" s="201" t="s">
        <v>195</v>
      </c>
      <c r="B100" s="202"/>
      <c r="C100" s="202"/>
      <c r="D100" s="203"/>
      <c r="E100" s="204">
        <f t="shared" si="2"/>
        <v>1597.98</v>
      </c>
      <c r="F100" s="204">
        <v>1411.31</v>
      </c>
      <c r="G100" s="204">
        <v>0</v>
      </c>
      <c r="H100" s="204">
        <v>1002.63</v>
      </c>
      <c r="I100" s="204">
        <v>408.68</v>
      </c>
      <c r="J100" s="204">
        <v>19.46</v>
      </c>
      <c r="K100" s="204">
        <v>0</v>
      </c>
      <c r="L100" s="204">
        <v>0</v>
      </c>
      <c r="M100" s="204">
        <v>0</v>
      </c>
      <c r="N100" s="204">
        <v>167.21</v>
      </c>
      <c r="O100" s="204">
        <v>0</v>
      </c>
      <c r="P100" s="204">
        <v>0</v>
      </c>
      <c r="Q100" s="204">
        <f t="shared" si="3"/>
        <v>1597.98</v>
      </c>
      <c r="R100" s="204">
        <v>1411.31</v>
      </c>
      <c r="S100" s="204">
        <v>0</v>
      </c>
      <c r="T100" s="204">
        <v>1002.63</v>
      </c>
      <c r="U100" s="204">
        <v>408.68</v>
      </c>
      <c r="V100" s="204">
        <v>19.46</v>
      </c>
      <c r="W100" s="204">
        <v>0</v>
      </c>
      <c r="X100" s="204">
        <v>0</v>
      </c>
      <c r="Y100" s="204">
        <v>0</v>
      </c>
      <c r="Z100" s="204">
        <v>167.21</v>
      </c>
      <c r="AA100" s="204">
        <v>0</v>
      </c>
      <c r="AB100" s="204">
        <v>0</v>
      </c>
    </row>
    <row r="101" ht="24" customHeight="1" spans="1:28">
      <c r="A101" s="209" t="s">
        <v>146</v>
      </c>
      <c r="B101" s="209"/>
      <c r="C101" s="209"/>
      <c r="D101" s="210" t="s">
        <v>177</v>
      </c>
      <c r="E101" s="204">
        <f t="shared" si="2"/>
        <v>1597.98</v>
      </c>
      <c r="F101" s="204">
        <v>1411.31</v>
      </c>
      <c r="G101" s="204">
        <v>0</v>
      </c>
      <c r="H101" s="204">
        <v>1002.63</v>
      </c>
      <c r="I101" s="204">
        <v>408.68</v>
      </c>
      <c r="J101" s="204">
        <v>19.46</v>
      </c>
      <c r="K101" s="204">
        <v>0</v>
      </c>
      <c r="L101" s="204">
        <v>0</v>
      </c>
      <c r="M101" s="204">
        <v>0</v>
      </c>
      <c r="N101" s="204">
        <v>167.21</v>
      </c>
      <c r="O101" s="204">
        <v>0</v>
      </c>
      <c r="P101" s="204">
        <v>0</v>
      </c>
      <c r="Q101" s="204">
        <f t="shared" si="3"/>
        <v>1597.98</v>
      </c>
      <c r="R101" s="204">
        <v>1411.31</v>
      </c>
      <c r="S101" s="204">
        <v>0</v>
      </c>
      <c r="T101" s="204">
        <v>1002.63</v>
      </c>
      <c r="U101" s="204">
        <v>408.68</v>
      </c>
      <c r="V101" s="204">
        <v>19.46</v>
      </c>
      <c r="W101" s="204">
        <v>0</v>
      </c>
      <c r="X101" s="204">
        <v>0</v>
      </c>
      <c r="Y101" s="204">
        <v>0</v>
      </c>
      <c r="Z101" s="204">
        <v>167.21</v>
      </c>
      <c r="AA101" s="204">
        <v>0</v>
      </c>
      <c r="AB101" s="204">
        <v>0</v>
      </c>
    </row>
    <row r="102" ht="24" customHeight="1" spans="1:28">
      <c r="A102" s="209"/>
      <c r="B102" s="209" t="s">
        <v>152</v>
      </c>
      <c r="C102" s="209"/>
      <c r="D102" s="210" t="s">
        <v>178</v>
      </c>
      <c r="E102" s="204">
        <f t="shared" si="2"/>
        <v>1597.98</v>
      </c>
      <c r="F102" s="204">
        <v>1411.31</v>
      </c>
      <c r="G102" s="204">
        <v>0</v>
      </c>
      <c r="H102" s="204">
        <v>1002.63</v>
      </c>
      <c r="I102" s="204">
        <v>408.68</v>
      </c>
      <c r="J102" s="204">
        <v>19.46</v>
      </c>
      <c r="K102" s="204">
        <v>0</v>
      </c>
      <c r="L102" s="204">
        <v>0</v>
      </c>
      <c r="M102" s="204">
        <v>0</v>
      </c>
      <c r="N102" s="204">
        <v>167.21</v>
      </c>
      <c r="O102" s="204">
        <v>0</v>
      </c>
      <c r="P102" s="204">
        <v>0</v>
      </c>
      <c r="Q102" s="204">
        <f t="shared" si="3"/>
        <v>1597.98</v>
      </c>
      <c r="R102" s="204">
        <v>1411.31</v>
      </c>
      <c r="S102" s="204">
        <v>0</v>
      </c>
      <c r="T102" s="204">
        <v>1002.63</v>
      </c>
      <c r="U102" s="204">
        <v>408.68</v>
      </c>
      <c r="V102" s="204">
        <v>19.46</v>
      </c>
      <c r="W102" s="204">
        <v>0</v>
      </c>
      <c r="X102" s="204">
        <v>0</v>
      </c>
      <c r="Y102" s="204">
        <v>0</v>
      </c>
      <c r="Z102" s="204">
        <v>167.21</v>
      </c>
      <c r="AA102" s="204">
        <v>0</v>
      </c>
      <c r="AB102" s="204">
        <v>0</v>
      </c>
    </row>
    <row r="103" ht="24" customHeight="1" spans="1:28">
      <c r="A103" s="209"/>
      <c r="B103" s="209"/>
      <c r="C103" s="209" t="s">
        <v>152</v>
      </c>
      <c r="D103" s="210" t="s">
        <v>179</v>
      </c>
      <c r="E103" s="204">
        <f t="shared" si="2"/>
        <v>1597.98</v>
      </c>
      <c r="F103" s="204">
        <v>1411.31</v>
      </c>
      <c r="G103" s="204">
        <v>0</v>
      </c>
      <c r="H103" s="204">
        <v>1002.63</v>
      </c>
      <c r="I103" s="204">
        <v>408.68</v>
      </c>
      <c r="J103" s="204">
        <v>19.46</v>
      </c>
      <c r="K103" s="204">
        <v>0</v>
      </c>
      <c r="L103" s="204">
        <v>0</v>
      </c>
      <c r="M103" s="204">
        <v>0</v>
      </c>
      <c r="N103" s="204">
        <v>167.21</v>
      </c>
      <c r="O103" s="204">
        <v>0</v>
      </c>
      <c r="P103" s="204">
        <v>0</v>
      </c>
      <c r="Q103" s="204">
        <f t="shared" si="3"/>
        <v>1597.98</v>
      </c>
      <c r="R103" s="204">
        <v>1411.31</v>
      </c>
      <c r="S103" s="204">
        <v>0</v>
      </c>
      <c r="T103" s="204">
        <v>1002.63</v>
      </c>
      <c r="U103" s="204">
        <v>408.68</v>
      </c>
      <c r="V103" s="204">
        <v>19.46</v>
      </c>
      <c r="W103" s="204">
        <v>0</v>
      </c>
      <c r="X103" s="204">
        <v>0</v>
      </c>
      <c r="Y103" s="204">
        <v>0</v>
      </c>
      <c r="Z103" s="204">
        <v>167.21</v>
      </c>
      <c r="AA103" s="204">
        <v>0</v>
      </c>
      <c r="AB103" s="204">
        <v>0</v>
      </c>
    </row>
    <row r="104" ht="24" customHeight="1" spans="1:28">
      <c r="A104" s="201" t="s">
        <v>196</v>
      </c>
      <c r="B104" s="202"/>
      <c r="C104" s="202"/>
      <c r="D104" s="203"/>
      <c r="E104" s="204">
        <f t="shared" si="2"/>
        <v>912.86</v>
      </c>
      <c r="F104" s="204">
        <v>863.92</v>
      </c>
      <c r="G104" s="204">
        <v>0</v>
      </c>
      <c r="H104" s="204">
        <v>625.72</v>
      </c>
      <c r="I104" s="204">
        <v>238.2</v>
      </c>
      <c r="J104" s="204">
        <v>12.14</v>
      </c>
      <c r="K104" s="204">
        <v>0</v>
      </c>
      <c r="L104" s="204">
        <v>0</v>
      </c>
      <c r="M104" s="204">
        <v>0</v>
      </c>
      <c r="N104" s="204">
        <v>36.8</v>
      </c>
      <c r="O104" s="204">
        <v>0</v>
      </c>
      <c r="P104" s="204">
        <v>0</v>
      </c>
      <c r="Q104" s="204">
        <f t="shared" si="3"/>
        <v>912.86</v>
      </c>
      <c r="R104" s="204">
        <v>863.92</v>
      </c>
      <c r="S104" s="204">
        <v>0</v>
      </c>
      <c r="T104" s="204">
        <v>625.72</v>
      </c>
      <c r="U104" s="204">
        <v>238.2</v>
      </c>
      <c r="V104" s="204">
        <v>12.14</v>
      </c>
      <c r="W104" s="204">
        <v>0</v>
      </c>
      <c r="X104" s="204">
        <v>0</v>
      </c>
      <c r="Y104" s="204">
        <v>0</v>
      </c>
      <c r="Z104" s="204">
        <v>36.8</v>
      </c>
      <c r="AA104" s="204">
        <v>0</v>
      </c>
      <c r="AB104" s="204">
        <v>0</v>
      </c>
    </row>
    <row r="105" ht="24" customHeight="1" spans="1:28">
      <c r="A105" s="209" t="s">
        <v>146</v>
      </c>
      <c r="B105" s="209"/>
      <c r="C105" s="209"/>
      <c r="D105" s="210" t="s">
        <v>177</v>
      </c>
      <c r="E105" s="204">
        <f t="shared" si="2"/>
        <v>912.86</v>
      </c>
      <c r="F105" s="204">
        <v>863.92</v>
      </c>
      <c r="G105" s="204">
        <v>0</v>
      </c>
      <c r="H105" s="204">
        <v>625.72</v>
      </c>
      <c r="I105" s="204">
        <v>238.2</v>
      </c>
      <c r="J105" s="204">
        <v>12.14</v>
      </c>
      <c r="K105" s="204">
        <v>0</v>
      </c>
      <c r="L105" s="204">
        <v>0</v>
      </c>
      <c r="M105" s="204">
        <v>0</v>
      </c>
      <c r="N105" s="204">
        <v>36.8</v>
      </c>
      <c r="O105" s="204">
        <v>0</v>
      </c>
      <c r="P105" s="204">
        <v>0</v>
      </c>
      <c r="Q105" s="204">
        <f t="shared" si="3"/>
        <v>912.86</v>
      </c>
      <c r="R105" s="204">
        <v>863.92</v>
      </c>
      <c r="S105" s="204">
        <v>0</v>
      </c>
      <c r="T105" s="204">
        <v>625.72</v>
      </c>
      <c r="U105" s="204">
        <v>238.2</v>
      </c>
      <c r="V105" s="204">
        <v>12.14</v>
      </c>
      <c r="W105" s="204">
        <v>0</v>
      </c>
      <c r="X105" s="204">
        <v>0</v>
      </c>
      <c r="Y105" s="204">
        <v>0</v>
      </c>
      <c r="Z105" s="204">
        <v>36.8</v>
      </c>
      <c r="AA105" s="204">
        <v>0</v>
      </c>
      <c r="AB105" s="204">
        <v>0</v>
      </c>
    </row>
    <row r="106" ht="24" customHeight="1" spans="1:28">
      <c r="A106" s="209"/>
      <c r="B106" s="209" t="s">
        <v>152</v>
      </c>
      <c r="C106" s="209"/>
      <c r="D106" s="210" t="s">
        <v>178</v>
      </c>
      <c r="E106" s="204">
        <f t="shared" si="2"/>
        <v>912.86</v>
      </c>
      <c r="F106" s="204">
        <v>863.92</v>
      </c>
      <c r="G106" s="204">
        <v>0</v>
      </c>
      <c r="H106" s="204">
        <v>625.72</v>
      </c>
      <c r="I106" s="204">
        <v>238.2</v>
      </c>
      <c r="J106" s="204">
        <v>12.14</v>
      </c>
      <c r="K106" s="204">
        <v>0</v>
      </c>
      <c r="L106" s="204">
        <v>0</v>
      </c>
      <c r="M106" s="204">
        <v>0</v>
      </c>
      <c r="N106" s="204">
        <v>36.8</v>
      </c>
      <c r="O106" s="204">
        <v>0</v>
      </c>
      <c r="P106" s="204">
        <v>0</v>
      </c>
      <c r="Q106" s="204">
        <f t="shared" si="3"/>
        <v>912.86</v>
      </c>
      <c r="R106" s="204">
        <v>863.92</v>
      </c>
      <c r="S106" s="204">
        <v>0</v>
      </c>
      <c r="T106" s="204">
        <v>625.72</v>
      </c>
      <c r="U106" s="204">
        <v>238.2</v>
      </c>
      <c r="V106" s="204">
        <v>12.14</v>
      </c>
      <c r="W106" s="204">
        <v>0</v>
      </c>
      <c r="X106" s="204">
        <v>0</v>
      </c>
      <c r="Y106" s="204">
        <v>0</v>
      </c>
      <c r="Z106" s="204">
        <v>36.8</v>
      </c>
      <c r="AA106" s="204">
        <v>0</v>
      </c>
      <c r="AB106" s="204">
        <v>0</v>
      </c>
    </row>
    <row r="107" ht="24" customHeight="1" spans="1:28">
      <c r="A107" s="209"/>
      <c r="B107" s="209"/>
      <c r="C107" s="209" t="s">
        <v>162</v>
      </c>
      <c r="D107" s="210" t="s">
        <v>187</v>
      </c>
      <c r="E107" s="204">
        <f t="shared" si="2"/>
        <v>912.86</v>
      </c>
      <c r="F107" s="204">
        <v>863.92</v>
      </c>
      <c r="G107" s="204">
        <v>0</v>
      </c>
      <c r="H107" s="204">
        <v>625.72</v>
      </c>
      <c r="I107" s="204">
        <v>238.2</v>
      </c>
      <c r="J107" s="204">
        <v>12.14</v>
      </c>
      <c r="K107" s="204">
        <v>0</v>
      </c>
      <c r="L107" s="204">
        <v>0</v>
      </c>
      <c r="M107" s="204">
        <v>0</v>
      </c>
      <c r="N107" s="204">
        <v>36.8</v>
      </c>
      <c r="O107" s="204">
        <v>0</v>
      </c>
      <c r="P107" s="204">
        <v>0</v>
      </c>
      <c r="Q107" s="204">
        <f t="shared" si="3"/>
        <v>912.86</v>
      </c>
      <c r="R107" s="204">
        <v>863.92</v>
      </c>
      <c r="S107" s="204">
        <v>0</v>
      </c>
      <c r="T107" s="204">
        <v>625.72</v>
      </c>
      <c r="U107" s="204">
        <v>238.2</v>
      </c>
      <c r="V107" s="204">
        <v>12.14</v>
      </c>
      <c r="W107" s="204">
        <v>0</v>
      </c>
      <c r="X107" s="204">
        <v>0</v>
      </c>
      <c r="Y107" s="204">
        <v>0</v>
      </c>
      <c r="Z107" s="204">
        <v>36.8</v>
      </c>
      <c r="AA107" s="204">
        <v>0</v>
      </c>
      <c r="AB107" s="204">
        <v>0</v>
      </c>
    </row>
    <row r="108" ht="24" customHeight="1" spans="1:28">
      <c r="A108" s="201" t="s">
        <v>197</v>
      </c>
      <c r="B108" s="202"/>
      <c r="C108" s="202"/>
      <c r="D108" s="203"/>
      <c r="E108" s="204">
        <f t="shared" si="2"/>
        <v>2416.74</v>
      </c>
      <c r="F108" s="204">
        <v>2264.22</v>
      </c>
      <c r="G108" s="204">
        <v>0</v>
      </c>
      <c r="H108" s="204">
        <v>1606.65</v>
      </c>
      <c r="I108" s="204">
        <v>657.57</v>
      </c>
      <c r="J108" s="204">
        <v>31.25</v>
      </c>
      <c r="K108" s="204">
        <v>0</v>
      </c>
      <c r="L108" s="204">
        <v>0</v>
      </c>
      <c r="M108" s="204">
        <v>0</v>
      </c>
      <c r="N108" s="204">
        <v>121.27</v>
      </c>
      <c r="O108" s="204">
        <v>0</v>
      </c>
      <c r="P108" s="204">
        <v>0</v>
      </c>
      <c r="Q108" s="204">
        <f t="shared" si="3"/>
        <v>2416.74</v>
      </c>
      <c r="R108" s="204">
        <v>2264.22</v>
      </c>
      <c r="S108" s="204">
        <v>0</v>
      </c>
      <c r="T108" s="204">
        <v>1606.65</v>
      </c>
      <c r="U108" s="204">
        <v>657.57</v>
      </c>
      <c r="V108" s="204">
        <v>31.25</v>
      </c>
      <c r="W108" s="204">
        <v>0</v>
      </c>
      <c r="X108" s="204">
        <v>0</v>
      </c>
      <c r="Y108" s="204">
        <v>0</v>
      </c>
      <c r="Z108" s="204">
        <v>121.27</v>
      </c>
      <c r="AA108" s="204">
        <v>0</v>
      </c>
      <c r="AB108" s="204">
        <v>0</v>
      </c>
    </row>
    <row r="109" ht="24" customHeight="1" spans="1:28">
      <c r="A109" s="201" t="s">
        <v>198</v>
      </c>
      <c r="B109" s="202"/>
      <c r="C109" s="202"/>
      <c r="D109" s="203"/>
      <c r="E109" s="204">
        <f t="shared" si="2"/>
        <v>1666.2</v>
      </c>
      <c r="F109" s="204">
        <v>1528.17</v>
      </c>
      <c r="G109" s="204">
        <v>0</v>
      </c>
      <c r="H109" s="204">
        <v>1082.63</v>
      </c>
      <c r="I109" s="204">
        <v>445.54</v>
      </c>
      <c r="J109" s="204">
        <v>21.06</v>
      </c>
      <c r="K109" s="204">
        <v>0</v>
      </c>
      <c r="L109" s="204">
        <v>0</v>
      </c>
      <c r="M109" s="204">
        <v>0</v>
      </c>
      <c r="N109" s="204">
        <v>116.97</v>
      </c>
      <c r="O109" s="204">
        <v>0</v>
      </c>
      <c r="P109" s="204">
        <v>0</v>
      </c>
      <c r="Q109" s="204">
        <f t="shared" si="3"/>
        <v>1666.2</v>
      </c>
      <c r="R109" s="204">
        <v>1528.17</v>
      </c>
      <c r="S109" s="204">
        <v>0</v>
      </c>
      <c r="T109" s="204">
        <v>1082.63</v>
      </c>
      <c r="U109" s="204">
        <v>445.54</v>
      </c>
      <c r="V109" s="204">
        <v>21.06</v>
      </c>
      <c r="W109" s="204">
        <v>0</v>
      </c>
      <c r="X109" s="204">
        <v>0</v>
      </c>
      <c r="Y109" s="204">
        <v>0</v>
      </c>
      <c r="Z109" s="204">
        <v>116.97</v>
      </c>
      <c r="AA109" s="204">
        <v>0</v>
      </c>
      <c r="AB109" s="204">
        <v>0</v>
      </c>
    </row>
    <row r="110" ht="24" customHeight="1" spans="1:28">
      <c r="A110" s="209" t="s">
        <v>146</v>
      </c>
      <c r="B110" s="209"/>
      <c r="C110" s="209"/>
      <c r="D110" s="210" t="s">
        <v>177</v>
      </c>
      <c r="E110" s="204">
        <f t="shared" si="2"/>
        <v>1666.2</v>
      </c>
      <c r="F110" s="204">
        <v>1528.17</v>
      </c>
      <c r="G110" s="204">
        <v>0</v>
      </c>
      <c r="H110" s="204">
        <v>1082.63</v>
      </c>
      <c r="I110" s="204">
        <v>445.54</v>
      </c>
      <c r="J110" s="204">
        <v>21.06</v>
      </c>
      <c r="K110" s="204">
        <v>0</v>
      </c>
      <c r="L110" s="204">
        <v>0</v>
      </c>
      <c r="M110" s="204">
        <v>0</v>
      </c>
      <c r="N110" s="204">
        <v>116.97</v>
      </c>
      <c r="O110" s="204">
        <v>0</v>
      </c>
      <c r="P110" s="204">
        <v>0</v>
      </c>
      <c r="Q110" s="204">
        <f t="shared" si="3"/>
        <v>1666.2</v>
      </c>
      <c r="R110" s="204">
        <v>1528.17</v>
      </c>
      <c r="S110" s="204">
        <v>0</v>
      </c>
      <c r="T110" s="204">
        <v>1082.63</v>
      </c>
      <c r="U110" s="204">
        <v>445.54</v>
      </c>
      <c r="V110" s="204">
        <v>21.06</v>
      </c>
      <c r="W110" s="204">
        <v>0</v>
      </c>
      <c r="X110" s="204">
        <v>0</v>
      </c>
      <c r="Y110" s="204">
        <v>0</v>
      </c>
      <c r="Z110" s="204">
        <v>116.97</v>
      </c>
      <c r="AA110" s="204">
        <v>0</v>
      </c>
      <c r="AB110" s="204">
        <v>0</v>
      </c>
    </row>
    <row r="111" ht="24" customHeight="1" spans="1:28">
      <c r="A111" s="209"/>
      <c r="B111" s="209" t="s">
        <v>152</v>
      </c>
      <c r="C111" s="209"/>
      <c r="D111" s="210" t="s">
        <v>178</v>
      </c>
      <c r="E111" s="204">
        <f t="shared" si="2"/>
        <v>1666.2</v>
      </c>
      <c r="F111" s="204">
        <v>1528.17</v>
      </c>
      <c r="G111" s="204">
        <v>0</v>
      </c>
      <c r="H111" s="204">
        <v>1082.63</v>
      </c>
      <c r="I111" s="204">
        <v>445.54</v>
      </c>
      <c r="J111" s="204">
        <v>21.06</v>
      </c>
      <c r="K111" s="204">
        <v>0</v>
      </c>
      <c r="L111" s="204">
        <v>0</v>
      </c>
      <c r="M111" s="204">
        <v>0</v>
      </c>
      <c r="N111" s="204">
        <v>116.97</v>
      </c>
      <c r="O111" s="204">
        <v>0</v>
      </c>
      <c r="P111" s="204">
        <v>0</v>
      </c>
      <c r="Q111" s="204">
        <f t="shared" si="3"/>
        <v>1666.2</v>
      </c>
      <c r="R111" s="204">
        <v>1528.17</v>
      </c>
      <c r="S111" s="204">
        <v>0</v>
      </c>
      <c r="T111" s="204">
        <v>1082.63</v>
      </c>
      <c r="U111" s="204">
        <v>445.54</v>
      </c>
      <c r="V111" s="204">
        <v>21.06</v>
      </c>
      <c r="W111" s="204">
        <v>0</v>
      </c>
      <c r="X111" s="204">
        <v>0</v>
      </c>
      <c r="Y111" s="204">
        <v>0</v>
      </c>
      <c r="Z111" s="204">
        <v>116.97</v>
      </c>
      <c r="AA111" s="204">
        <v>0</v>
      </c>
      <c r="AB111" s="204">
        <v>0</v>
      </c>
    </row>
    <row r="112" ht="24" customHeight="1" spans="1:28">
      <c r="A112" s="209"/>
      <c r="B112" s="209"/>
      <c r="C112" s="209" t="s">
        <v>152</v>
      </c>
      <c r="D112" s="210" t="s">
        <v>179</v>
      </c>
      <c r="E112" s="204">
        <f t="shared" si="2"/>
        <v>1666.2</v>
      </c>
      <c r="F112" s="204">
        <v>1528.17</v>
      </c>
      <c r="G112" s="204">
        <v>0</v>
      </c>
      <c r="H112" s="204">
        <v>1082.63</v>
      </c>
      <c r="I112" s="204">
        <v>445.54</v>
      </c>
      <c r="J112" s="204">
        <v>21.06</v>
      </c>
      <c r="K112" s="204">
        <v>0</v>
      </c>
      <c r="L112" s="204">
        <v>0</v>
      </c>
      <c r="M112" s="204">
        <v>0</v>
      </c>
      <c r="N112" s="204">
        <v>116.97</v>
      </c>
      <c r="O112" s="204">
        <v>0</v>
      </c>
      <c r="P112" s="204">
        <v>0</v>
      </c>
      <c r="Q112" s="204">
        <f t="shared" si="3"/>
        <v>1666.2</v>
      </c>
      <c r="R112" s="204">
        <v>1528.17</v>
      </c>
      <c r="S112" s="204">
        <v>0</v>
      </c>
      <c r="T112" s="204">
        <v>1082.63</v>
      </c>
      <c r="U112" s="204">
        <v>445.54</v>
      </c>
      <c r="V112" s="204">
        <v>21.06</v>
      </c>
      <c r="W112" s="204">
        <v>0</v>
      </c>
      <c r="X112" s="204">
        <v>0</v>
      </c>
      <c r="Y112" s="204">
        <v>0</v>
      </c>
      <c r="Z112" s="204">
        <v>116.97</v>
      </c>
      <c r="AA112" s="204">
        <v>0</v>
      </c>
      <c r="AB112" s="204">
        <v>0</v>
      </c>
    </row>
    <row r="113" ht="24" customHeight="1" spans="1:28">
      <c r="A113" s="201" t="s">
        <v>199</v>
      </c>
      <c r="B113" s="202"/>
      <c r="C113" s="202"/>
      <c r="D113" s="203"/>
      <c r="E113" s="204">
        <f t="shared" si="2"/>
        <v>750.54</v>
      </c>
      <c r="F113" s="204">
        <v>736.05</v>
      </c>
      <c r="G113" s="204">
        <v>0</v>
      </c>
      <c r="H113" s="204">
        <v>524.02</v>
      </c>
      <c r="I113" s="204">
        <v>212.03</v>
      </c>
      <c r="J113" s="204">
        <v>10.19</v>
      </c>
      <c r="K113" s="204">
        <v>0</v>
      </c>
      <c r="L113" s="204">
        <v>0</v>
      </c>
      <c r="M113" s="204">
        <v>0</v>
      </c>
      <c r="N113" s="204">
        <v>4.3</v>
      </c>
      <c r="O113" s="204">
        <v>0</v>
      </c>
      <c r="P113" s="204">
        <v>0</v>
      </c>
      <c r="Q113" s="204">
        <f t="shared" si="3"/>
        <v>750.54</v>
      </c>
      <c r="R113" s="204">
        <v>736.05</v>
      </c>
      <c r="S113" s="204">
        <v>0</v>
      </c>
      <c r="T113" s="204">
        <v>524.02</v>
      </c>
      <c r="U113" s="204">
        <v>212.03</v>
      </c>
      <c r="V113" s="204">
        <v>10.19</v>
      </c>
      <c r="W113" s="204">
        <v>0</v>
      </c>
      <c r="X113" s="204">
        <v>0</v>
      </c>
      <c r="Y113" s="204">
        <v>0</v>
      </c>
      <c r="Z113" s="204">
        <v>4.3</v>
      </c>
      <c r="AA113" s="204">
        <v>0</v>
      </c>
      <c r="AB113" s="204">
        <v>0</v>
      </c>
    </row>
    <row r="114" ht="24" customHeight="1" spans="1:28">
      <c r="A114" s="209" t="s">
        <v>146</v>
      </c>
      <c r="B114" s="209"/>
      <c r="C114" s="209"/>
      <c r="D114" s="210" t="s">
        <v>177</v>
      </c>
      <c r="E114" s="204">
        <f t="shared" si="2"/>
        <v>750.54</v>
      </c>
      <c r="F114" s="204">
        <v>736.05</v>
      </c>
      <c r="G114" s="204">
        <v>0</v>
      </c>
      <c r="H114" s="204">
        <v>524.02</v>
      </c>
      <c r="I114" s="204">
        <v>212.03</v>
      </c>
      <c r="J114" s="204">
        <v>10.19</v>
      </c>
      <c r="K114" s="204">
        <v>0</v>
      </c>
      <c r="L114" s="204">
        <v>0</v>
      </c>
      <c r="M114" s="204">
        <v>0</v>
      </c>
      <c r="N114" s="204">
        <v>4.3</v>
      </c>
      <c r="O114" s="204">
        <v>0</v>
      </c>
      <c r="P114" s="204">
        <v>0</v>
      </c>
      <c r="Q114" s="204">
        <f t="shared" si="3"/>
        <v>750.54</v>
      </c>
      <c r="R114" s="204">
        <v>736.05</v>
      </c>
      <c r="S114" s="204">
        <v>0</v>
      </c>
      <c r="T114" s="204">
        <v>524.02</v>
      </c>
      <c r="U114" s="204">
        <v>212.03</v>
      </c>
      <c r="V114" s="204">
        <v>10.19</v>
      </c>
      <c r="W114" s="204">
        <v>0</v>
      </c>
      <c r="X114" s="204">
        <v>0</v>
      </c>
      <c r="Y114" s="204">
        <v>0</v>
      </c>
      <c r="Z114" s="204">
        <v>4.3</v>
      </c>
      <c r="AA114" s="204">
        <v>0</v>
      </c>
      <c r="AB114" s="204">
        <v>0</v>
      </c>
    </row>
    <row r="115" ht="24" customHeight="1" spans="1:28">
      <c r="A115" s="209"/>
      <c r="B115" s="209" t="s">
        <v>152</v>
      </c>
      <c r="C115" s="209"/>
      <c r="D115" s="210" t="s">
        <v>178</v>
      </c>
      <c r="E115" s="204">
        <f t="shared" si="2"/>
        <v>750.54</v>
      </c>
      <c r="F115" s="204">
        <v>736.05</v>
      </c>
      <c r="G115" s="204">
        <v>0</v>
      </c>
      <c r="H115" s="204">
        <v>524.02</v>
      </c>
      <c r="I115" s="204">
        <v>212.03</v>
      </c>
      <c r="J115" s="204">
        <v>10.19</v>
      </c>
      <c r="K115" s="204">
        <v>0</v>
      </c>
      <c r="L115" s="204">
        <v>0</v>
      </c>
      <c r="M115" s="204">
        <v>0</v>
      </c>
      <c r="N115" s="204">
        <v>4.3</v>
      </c>
      <c r="O115" s="204">
        <v>0</v>
      </c>
      <c r="P115" s="204">
        <v>0</v>
      </c>
      <c r="Q115" s="204">
        <f t="shared" si="3"/>
        <v>750.54</v>
      </c>
      <c r="R115" s="204">
        <v>736.05</v>
      </c>
      <c r="S115" s="204">
        <v>0</v>
      </c>
      <c r="T115" s="204">
        <v>524.02</v>
      </c>
      <c r="U115" s="204">
        <v>212.03</v>
      </c>
      <c r="V115" s="204">
        <v>10.19</v>
      </c>
      <c r="W115" s="204">
        <v>0</v>
      </c>
      <c r="X115" s="204">
        <v>0</v>
      </c>
      <c r="Y115" s="204">
        <v>0</v>
      </c>
      <c r="Z115" s="204">
        <v>4.3</v>
      </c>
      <c r="AA115" s="204">
        <v>0</v>
      </c>
      <c r="AB115" s="204">
        <v>0</v>
      </c>
    </row>
    <row r="116" ht="24" customHeight="1" spans="1:28">
      <c r="A116" s="209"/>
      <c r="B116" s="209"/>
      <c r="C116" s="209" t="s">
        <v>162</v>
      </c>
      <c r="D116" s="210" t="s">
        <v>187</v>
      </c>
      <c r="E116" s="204">
        <f t="shared" si="2"/>
        <v>750.54</v>
      </c>
      <c r="F116" s="204">
        <v>736.05</v>
      </c>
      <c r="G116" s="204">
        <v>0</v>
      </c>
      <c r="H116" s="204">
        <v>524.02</v>
      </c>
      <c r="I116" s="204">
        <v>212.03</v>
      </c>
      <c r="J116" s="204">
        <v>10.19</v>
      </c>
      <c r="K116" s="204">
        <v>0</v>
      </c>
      <c r="L116" s="204">
        <v>0</v>
      </c>
      <c r="M116" s="204">
        <v>0</v>
      </c>
      <c r="N116" s="204">
        <v>4.3</v>
      </c>
      <c r="O116" s="204">
        <v>0</v>
      </c>
      <c r="P116" s="204">
        <v>0</v>
      </c>
      <c r="Q116" s="204">
        <f t="shared" si="3"/>
        <v>750.54</v>
      </c>
      <c r="R116" s="204">
        <v>736.05</v>
      </c>
      <c r="S116" s="204">
        <v>0</v>
      </c>
      <c r="T116" s="204">
        <v>524.02</v>
      </c>
      <c r="U116" s="204">
        <v>212.03</v>
      </c>
      <c r="V116" s="204">
        <v>10.19</v>
      </c>
      <c r="W116" s="204">
        <v>0</v>
      </c>
      <c r="X116" s="204">
        <v>0</v>
      </c>
      <c r="Y116" s="204">
        <v>0</v>
      </c>
      <c r="Z116" s="204">
        <v>4.3</v>
      </c>
      <c r="AA116" s="204">
        <v>0</v>
      </c>
      <c r="AB116" s="204">
        <v>0</v>
      </c>
    </row>
    <row r="117" ht="24" customHeight="1" spans="1:28">
      <c r="A117" s="201" t="s">
        <v>200</v>
      </c>
      <c r="B117" s="202"/>
      <c r="C117" s="202"/>
      <c r="D117" s="203"/>
      <c r="E117" s="204">
        <f t="shared" si="2"/>
        <v>4963.28</v>
      </c>
      <c r="F117" s="204">
        <v>4534.14</v>
      </c>
      <c r="G117" s="204">
        <v>0</v>
      </c>
      <c r="H117" s="204">
        <v>3247.64</v>
      </c>
      <c r="I117" s="204">
        <v>1286.5</v>
      </c>
      <c r="J117" s="204">
        <v>63.17</v>
      </c>
      <c r="K117" s="204">
        <v>0</v>
      </c>
      <c r="L117" s="204">
        <v>0</v>
      </c>
      <c r="M117" s="204">
        <v>0</v>
      </c>
      <c r="N117" s="204">
        <v>365.97</v>
      </c>
      <c r="O117" s="204">
        <v>0</v>
      </c>
      <c r="P117" s="204">
        <v>0</v>
      </c>
      <c r="Q117" s="204">
        <f t="shared" si="3"/>
        <v>4963.28</v>
      </c>
      <c r="R117" s="204">
        <v>4534.14</v>
      </c>
      <c r="S117" s="204">
        <v>0</v>
      </c>
      <c r="T117" s="204">
        <v>3247.64</v>
      </c>
      <c r="U117" s="204">
        <v>1286.5</v>
      </c>
      <c r="V117" s="204">
        <v>63.17</v>
      </c>
      <c r="W117" s="204">
        <v>0</v>
      </c>
      <c r="X117" s="204">
        <v>0</v>
      </c>
      <c r="Y117" s="204">
        <v>0</v>
      </c>
      <c r="Z117" s="204">
        <v>365.97</v>
      </c>
      <c r="AA117" s="204">
        <v>0</v>
      </c>
      <c r="AB117" s="204">
        <v>0</v>
      </c>
    </row>
    <row r="118" ht="24" customHeight="1" spans="1:28">
      <c r="A118" s="201" t="s">
        <v>201</v>
      </c>
      <c r="B118" s="202"/>
      <c r="C118" s="202"/>
      <c r="D118" s="203"/>
      <c r="E118" s="204">
        <f t="shared" si="2"/>
        <v>3065.54</v>
      </c>
      <c r="F118" s="204">
        <v>2706.64</v>
      </c>
      <c r="G118" s="204">
        <v>0</v>
      </c>
      <c r="H118" s="204">
        <v>1930.24</v>
      </c>
      <c r="I118" s="204">
        <v>776.4</v>
      </c>
      <c r="J118" s="204">
        <v>37.55</v>
      </c>
      <c r="K118" s="204">
        <v>0</v>
      </c>
      <c r="L118" s="204">
        <v>0</v>
      </c>
      <c r="M118" s="204">
        <v>0</v>
      </c>
      <c r="N118" s="204">
        <v>321.35</v>
      </c>
      <c r="O118" s="204">
        <v>0</v>
      </c>
      <c r="P118" s="204">
        <v>0</v>
      </c>
      <c r="Q118" s="204">
        <f t="shared" si="3"/>
        <v>3065.54</v>
      </c>
      <c r="R118" s="204">
        <v>2706.64</v>
      </c>
      <c r="S118" s="204">
        <v>0</v>
      </c>
      <c r="T118" s="204">
        <v>1930.24</v>
      </c>
      <c r="U118" s="204">
        <v>776.4</v>
      </c>
      <c r="V118" s="204">
        <v>37.55</v>
      </c>
      <c r="W118" s="204">
        <v>0</v>
      </c>
      <c r="X118" s="204">
        <v>0</v>
      </c>
      <c r="Y118" s="204">
        <v>0</v>
      </c>
      <c r="Z118" s="204">
        <v>321.35</v>
      </c>
      <c r="AA118" s="204">
        <v>0</v>
      </c>
      <c r="AB118" s="204">
        <v>0</v>
      </c>
    </row>
    <row r="119" ht="24" customHeight="1" spans="1:28">
      <c r="A119" s="209" t="s">
        <v>146</v>
      </c>
      <c r="B119" s="209"/>
      <c r="C119" s="209"/>
      <c r="D119" s="210" t="s">
        <v>177</v>
      </c>
      <c r="E119" s="204">
        <f t="shared" si="2"/>
        <v>3065.54</v>
      </c>
      <c r="F119" s="204">
        <v>2706.64</v>
      </c>
      <c r="G119" s="204">
        <v>0</v>
      </c>
      <c r="H119" s="204">
        <v>1930.24</v>
      </c>
      <c r="I119" s="204">
        <v>776.4</v>
      </c>
      <c r="J119" s="204">
        <v>37.55</v>
      </c>
      <c r="K119" s="204">
        <v>0</v>
      </c>
      <c r="L119" s="204">
        <v>0</v>
      </c>
      <c r="M119" s="204">
        <v>0</v>
      </c>
      <c r="N119" s="204">
        <v>321.35</v>
      </c>
      <c r="O119" s="204">
        <v>0</v>
      </c>
      <c r="P119" s="204">
        <v>0</v>
      </c>
      <c r="Q119" s="204">
        <f t="shared" si="3"/>
        <v>3065.54</v>
      </c>
      <c r="R119" s="204">
        <v>2706.64</v>
      </c>
      <c r="S119" s="204">
        <v>0</v>
      </c>
      <c r="T119" s="204">
        <v>1930.24</v>
      </c>
      <c r="U119" s="204">
        <v>776.4</v>
      </c>
      <c r="V119" s="204">
        <v>37.55</v>
      </c>
      <c r="W119" s="204">
        <v>0</v>
      </c>
      <c r="X119" s="204">
        <v>0</v>
      </c>
      <c r="Y119" s="204">
        <v>0</v>
      </c>
      <c r="Z119" s="204">
        <v>321.35</v>
      </c>
      <c r="AA119" s="204">
        <v>0</v>
      </c>
      <c r="AB119" s="204">
        <v>0</v>
      </c>
    </row>
    <row r="120" ht="24" customHeight="1" spans="1:28">
      <c r="A120" s="209"/>
      <c r="B120" s="209" t="s">
        <v>152</v>
      </c>
      <c r="C120" s="209"/>
      <c r="D120" s="210" t="s">
        <v>178</v>
      </c>
      <c r="E120" s="204">
        <f t="shared" si="2"/>
        <v>3065.54</v>
      </c>
      <c r="F120" s="204">
        <v>2706.64</v>
      </c>
      <c r="G120" s="204">
        <v>0</v>
      </c>
      <c r="H120" s="204">
        <v>1930.24</v>
      </c>
      <c r="I120" s="204">
        <v>776.4</v>
      </c>
      <c r="J120" s="204">
        <v>37.55</v>
      </c>
      <c r="K120" s="204">
        <v>0</v>
      </c>
      <c r="L120" s="204">
        <v>0</v>
      </c>
      <c r="M120" s="204">
        <v>0</v>
      </c>
      <c r="N120" s="204">
        <v>321.35</v>
      </c>
      <c r="O120" s="204">
        <v>0</v>
      </c>
      <c r="P120" s="204">
        <v>0</v>
      </c>
      <c r="Q120" s="204">
        <f t="shared" si="3"/>
        <v>3065.54</v>
      </c>
      <c r="R120" s="204">
        <v>2706.64</v>
      </c>
      <c r="S120" s="204">
        <v>0</v>
      </c>
      <c r="T120" s="204">
        <v>1930.24</v>
      </c>
      <c r="U120" s="204">
        <v>776.4</v>
      </c>
      <c r="V120" s="204">
        <v>37.55</v>
      </c>
      <c r="W120" s="204">
        <v>0</v>
      </c>
      <c r="X120" s="204">
        <v>0</v>
      </c>
      <c r="Y120" s="204">
        <v>0</v>
      </c>
      <c r="Z120" s="204">
        <v>321.35</v>
      </c>
      <c r="AA120" s="204">
        <v>0</v>
      </c>
      <c r="AB120" s="204">
        <v>0</v>
      </c>
    </row>
    <row r="121" ht="24" customHeight="1" spans="1:28">
      <c r="A121" s="209"/>
      <c r="B121" s="209"/>
      <c r="C121" s="209" t="s">
        <v>152</v>
      </c>
      <c r="D121" s="210" t="s">
        <v>179</v>
      </c>
      <c r="E121" s="204">
        <f t="shared" si="2"/>
        <v>3065.54</v>
      </c>
      <c r="F121" s="204">
        <v>2706.64</v>
      </c>
      <c r="G121" s="204">
        <v>0</v>
      </c>
      <c r="H121" s="204">
        <v>1930.24</v>
      </c>
      <c r="I121" s="204">
        <v>776.4</v>
      </c>
      <c r="J121" s="204">
        <v>37.55</v>
      </c>
      <c r="K121" s="204">
        <v>0</v>
      </c>
      <c r="L121" s="204">
        <v>0</v>
      </c>
      <c r="M121" s="204">
        <v>0</v>
      </c>
      <c r="N121" s="204">
        <v>321.35</v>
      </c>
      <c r="O121" s="204">
        <v>0</v>
      </c>
      <c r="P121" s="204">
        <v>0</v>
      </c>
      <c r="Q121" s="204">
        <f t="shared" si="3"/>
        <v>3065.54</v>
      </c>
      <c r="R121" s="204">
        <v>2706.64</v>
      </c>
      <c r="S121" s="204">
        <v>0</v>
      </c>
      <c r="T121" s="204">
        <v>1930.24</v>
      </c>
      <c r="U121" s="204">
        <v>776.4</v>
      </c>
      <c r="V121" s="204">
        <v>37.55</v>
      </c>
      <c r="W121" s="204">
        <v>0</v>
      </c>
      <c r="X121" s="204">
        <v>0</v>
      </c>
      <c r="Y121" s="204">
        <v>0</v>
      </c>
      <c r="Z121" s="204">
        <v>321.35</v>
      </c>
      <c r="AA121" s="204">
        <v>0</v>
      </c>
      <c r="AB121" s="204">
        <v>0</v>
      </c>
    </row>
    <row r="122" ht="24" customHeight="1" spans="1:28">
      <c r="A122" s="201" t="s">
        <v>202</v>
      </c>
      <c r="B122" s="202"/>
      <c r="C122" s="202"/>
      <c r="D122" s="203"/>
      <c r="E122" s="204">
        <f t="shared" si="2"/>
        <v>1897.74</v>
      </c>
      <c r="F122" s="204">
        <v>1827.5</v>
      </c>
      <c r="G122" s="204">
        <v>0</v>
      </c>
      <c r="H122" s="204">
        <v>1317.4</v>
      </c>
      <c r="I122" s="204">
        <v>510.1</v>
      </c>
      <c r="J122" s="204">
        <v>25.62</v>
      </c>
      <c r="K122" s="204">
        <v>0</v>
      </c>
      <c r="L122" s="204">
        <v>0</v>
      </c>
      <c r="M122" s="204">
        <v>0</v>
      </c>
      <c r="N122" s="204">
        <v>44.62</v>
      </c>
      <c r="O122" s="204">
        <v>0</v>
      </c>
      <c r="P122" s="204">
        <v>0</v>
      </c>
      <c r="Q122" s="204">
        <f t="shared" si="3"/>
        <v>1897.74</v>
      </c>
      <c r="R122" s="204">
        <v>1827.5</v>
      </c>
      <c r="S122" s="204">
        <v>0</v>
      </c>
      <c r="T122" s="204">
        <v>1317.4</v>
      </c>
      <c r="U122" s="204">
        <v>510.1</v>
      </c>
      <c r="V122" s="204">
        <v>25.62</v>
      </c>
      <c r="W122" s="204">
        <v>0</v>
      </c>
      <c r="X122" s="204">
        <v>0</v>
      </c>
      <c r="Y122" s="204">
        <v>0</v>
      </c>
      <c r="Z122" s="204">
        <v>44.62</v>
      </c>
      <c r="AA122" s="204">
        <v>0</v>
      </c>
      <c r="AB122" s="204">
        <v>0</v>
      </c>
    </row>
    <row r="123" ht="24" customHeight="1" spans="1:28">
      <c r="A123" s="209" t="s">
        <v>146</v>
      </c>
      <c r="B123" s="209"/>
      <c r="C123" s="209"/>
      <c r="D123" s="210" t="s">
        <v>177</v>
      </c>
      <c r="E123" s="204">
        <f t="shared" si="2"/>
        <v>1897.74</v>
      </c>
      <c r="F123" s="204">
        <v>1827.5</v>
      </c>
      <c r="G123" s="204">
        <v>0</v>
      </c>
      <c r="H123" s="204">
        <v>1317.4</v>
      </c>
      <c r="I123" s="204">
        <v>510.1</v>
      </c>
      <c r="J123" s="204">
        <v>25.62</v>
      </c>
      <c r="K123" s="204">
        <v>0</v>
      </c>
      <c r="L123" s="204">
        <v>0</v>
      </c>
      <c r="M123" s="204">
        <v>0</v>
      </c>
      <c r="N123" s="204">
        <v>44.62</v>
      </c>
      <c r="O123" s="204">
        <v>0</v>
      </c>
      <c r="P123" s="204">
        <v>0</v>
      </c>
      <c r="Q123" s="204">
        <f t="shared" si="3"/>
        <v>1897.74</v>
      </c>
      <c r="R123" s="204">
        <v>1827.5</v>
      </c>
      <c r="S123" s="204">
        <v>0</v>
      </c>
      <c r="T123" s="204">
        <v>1317.4</v>
      </c>
      <c r="U123" s="204">
        <v>510.1</v>
      </c>
      <c r="V123" s="204">
        <v>25.62</v>
      </c>
      <c r="W123" s="204">
        <v>0</v>
      </c>
      <c r="X123" s="204">
        <v>0</v>
      </c>
      <c r="Y123" s="204">
        <v>0</v>
      </c>
      <c r="Z123" s="204">
        <v>44.62</v>
      </c>
      <c r="AA123" s="204">
        <v>0</v>
      </c>
      <c r="AB123" s="204">
        <v>0</v>
      </c>
    </row>
    <row r="124" ht="24" customHeight="1" spans="1:28">
      <c r="A124" s="209"/>
      <c r="B124" s="209" t="s">
        <v>152</v>
      </c>
      <c r="C124" s="209"/>
      <c r="D124" s="210" t="s">
        <v>178</v>
      </c>
      <c r="E124" s="204">
        <f t="shared" si="2"/>
        <v>1897.74</v>
      </c>
      <c r="F124" s="204">
        <v>1827.5</v>
      </c>
      <c r="G124" s="204">
        <v>0</v>
      </c>
      <c r="H124" s="204">
        <v>1317.4</v>
      </c>
      <c r="I124" s="204">
        <v>510.1</v>
      </c>
      <c r="J124" s="204">
        <v>25.62</v>
      </c>
      <c r="K124" s="204">
        <v>0</v>
      </c>
      <c r="L124" s="204">
        <v>0</v>
      </c>
      <c r="M124" s="204">
        <v>0</v>
      </c>
      <c r="N124" s="204">
        <v>44.62</v>
      </c>
      <c r="O124" s="204">
        <v>0</v>
      </c>
      <c r="P124" s="204">
        <v>0</v>
      </c>
      <c r="Q124" s="204">
        <f t="shared" si="3"/>
        <v>1897.74</v>
      </c>
      <c r="R124" s="204">
        <v>1827.5</v>
      </c>
      <c r="S124" s="204">
        <v>0</v>
      </c>
      <c r="T124" s="204">
        <v>1317.4</v>
      </c>
      <c r="U124" s="204">
        <v>510.1</v>
      </c>
      <c r="V124" s="204">
        <v>25.62</v>
      </c>
      <c r="W124" s="204">
        <v>0</v>
      </c>
      <c r="X124" s="204">
        <v>0</v>
      </c>
      <c r="Y124" s="204">
        <v>0</v>
      </c>
      <c r="Z124" s="204">
        <v>44.62</v>
      </c>
      <c r="AA124" s="204">
        <v>0</v>
      </c>
      <c r="AB124" s="204">
        <v>0</v>
      </c>
    </row>
    <row r="125" ht="24" customHeight="1" spans="1:28">
      <c r="A125" s="209"/>
      <c r="B125" s="209"/>
      <c r="C125" s="209" t="s">
        <v>162</v>
      </c>
      <c r="D125" s="210" t="s">
        <v>187</v>
      </c>
      <c r="E125" s="204">
        <f t="shared" si="2"/>
        <v>1897.74</v>
      </c>
      <c r="F125" s="204">
        <v>1827.5</v>
      </c>
      <c r="G125" s="204">
        <v>0</v>
      </c>
      <c r="H125" s="204">
        <v>1317.4</v>
      </c>
      <c r="I125" s="204">
        <v>510.1</v>
      </c>
      <c r="J125" s="204">
        <v>25.62</v>
      </c>
      <c r="K125" s="204">
        <v>0</v>
      </c>
      <c r="L125" s="204">
        <v>0</v>
      </c>
      <c r="M125" s="204">
        <v>0</v>
      </c>
      <c r="N125" s="204">
        <v>44.62</v>
      </c>
      <c r="O125" s="204">
        <v>0</v>
      </c>
      <c r="P125" s="204">
        <v>0</v>
      </c>
      <c r="Q125" s="204">
        <f t="shared" si="3"/>
        <v>1897.74</v>
      </c>
      <c r="R125" s="204">
        <v>1827.5</v>
      </c>
      <c r="S125" s="204">
        <v>0</v>
      </c>
      <c r="T125" s="204">
        <v>1317.4</v>
      </c>
      <c r="U125" s="204">
        <v>510.1</v>
      </c>
      <c r="V125" s="204">
        <v>25.62</v>
      </c>
      <c r="W125" s="204">
        <v>0</v>
      </c>
      <c r="X125" s="204">
        <v>0</v>
      </c>
      <c r="Y125" s="204">
        <v>0</v>
      </c>
      <c r="Z125" s="204">
        <v>44.62</v>
      </c>
      <c r="AA125" s="204">
        <v>0</v>
      </c>
      <c r="AB125" s="204">
        <v>0</v>
      </c>
    </row>
    <row r="126" ht="24" customHeight="1" spans="1:28">
      <c r="A126" s="201" t="s">
        <v>203</v>
      </c>
      <c r="B126" s="202"/>
      <c r="C126" s="202"/>
      <c r="D126" s="203"/>
      <c r="E126" s="204">
        <f t="shared" si="2"/>
        <v>2971.31</v>
      </c>
      <c r="F126" s="204">
        <v>2613.57</v>
      </c>
      <c r="G126" s="204">
        <v>0</v>
      </c>
      <c r="H126" s="204">
        <v>1896.29</v>
      </c>
      <c r="I126" s="204">
        <v>717.28</v>
      </c>
      <c r="J126" s="204">
        <v>36.9</v>
      </c>
      <c r="K126" s="204">
        <v>0</v>
      </c>
      <c r="L126" s="204">
        <v>0</v>
      </c>
      <c r="M126" s="204">
        <v>0</v>
      </c>
      <c r="N126" s="204">
        <v>320.84</v>
      </c>
      <c r="O126" s="204">
        <v>0</v>
      </c>
      <c r="P126" s="204">
        <v>0</v>
      </c>
      <c r="Q126" s="204">
        <f t="shared" si="3"/>
        <v>2971.31</v>
      </c>
      <c r="R126" s="204">
        <v>2613.57</v>
      </c>
      <c r="S126" s="204">
        <v>0</v>
      </c>
      <c r="T126" s="204">
        <v>1896.29</v>
      </c>
      <c r="U126" s="204">
        <v>717.28</v>
      </c>
      <c r="V126" s="204">
        <v>36.9</v>
      </c>
      <c r="W126" s="204">
        <v>0</v>
      </c>
      <c r="X126" s="204">
        <v>0</v>
      </c>
      <c r="Y126" s="204">
        <v>0</v>
      </c>
      <c r="Z126" s="204">
        <v>320.84</v>
      </c>
      <c r="AA126" s="204">
        <v>0</v>
      </c>
      <c r="AB126" s="204">
        <v>0</v>
      </c>
    </row>
    <row r="127" ht="24" customHeight="1" spans="1:28">
      <c r="A127" s="201" t="s">
        <v>204</v>
      </c>
      <c r="B127" s="202"/>
      <c r="C127" s="202"/>
      <c r="D127" s="203"/>
      <c r="E127" s="204">
        <f t="shared" si="2"/>
        <v>1909.7</v>
      </c>
      <c r="F127" s="204">
        <v>1614.25</v>
      </c>
      <c r="G127" s="204">
        <v>0</v>
      </c>
      <c r="H127" s="204">
        <v>1171.69</v>
      </c>
      <c r="I127" s="204">
        <v>442.56</v>
      </c>
      <c r="J127" s="204">
        <v>22.79</v>
      </c>
      <c r="K127" s="204">
        <v>0</v>
      </c>
      <c r="L127" s="204">
        <v>0</v>
      </c>
      <c r="M127" s="204">
        <v>0</v>
      </c>
      <c r="N127" s="204">
        <v>272.66</v>
      </c>
      <c r="O127" s="204">
        <v>0</v>
      </c>
      <c r="P127" s="204">
        <v>0</v>
      </c>
      <c r="Q127" s="204">
        <f t="shared" si="3"/>
        <v>1909.7</v>
      </c>
      <c r="R127" s="204">
        <v>1614.25</v>
      </c>
      <c r="S127" s="204">
        <v>0</v>
      </c>
      <c r="T127" s="204">
        <v>1171.69</v>
      </c>
      <c r="U127" s="204">
        <v>442.56</v>
      </c>
      <c r="V127" s="204">
        <v>22.79</v>
      </c>
      <c r="W127" s="204">
        <v>0</v>
      </c>
      <c r="X127" s="204">
        <v>0</v>
      </c>
      <c r="Y127" s="204">
        <v>0</v>
      </c>
      <c r="Z127" s="204">
        <v>272.66</v>
      </c>
      <c r="AA127" s="204">
        <v>0</v>
      </c>
      <c r="AB127" s="204">
        <v>0</v>
      </c>
    </row>
    <row r="128" ht="24" customHeight="1" spans="1:28">
      <c r="A128" s="209" t="s">
        <v>146</v>
      </c>
      <c r="B128" s="209"/>
      <c r="C128" s="209"/>
      <c r="D128" s="210" t="s">
        <v>177</v>
      </c>
      <c r="E128" s="204">
        <f t="shared" si="2"/>
        <v>1909.7</v>
      </c>
      <c r="F128" s="204">
        <v>1614.25</v>
      </c>
      <c r="G128" s="204">
        <v>0</v>
      </c>
      <c r="H128" s="204">
        <v>1171.69</v>
      </c>
      <c r="I128" s="204">
        <v>442.56</v>
      </c>
      <c r="J128" s="204">
        <v>22.79</v>
      </c>
      <c r="K128" s="204">
        <v>0</v>
      </c>
      <c r="L128" s="204">
        <v>0</v>
      </c>
      <c r="M128" s="204">
        <v>0</v>
      </c>
      <c r="N128" s="204">
        <v>272.66</v>
      </c>
      <c r="O128" s="204">
        <v>0</v>
      </c>
      <c r="P128" s="204">
        <v>0</v>
      </c>
      <c r="Q128" s="204">
        <f t="shared" si="3"/>
        <v>1909.7</v>
      </c>
      <c r="R128" s="204">
        <v>1614.25</v>
      </c>
      <c r="S128" s="204">
        <v>0</v>
      </c>
      <c r="T128" s="204">
        <v>1171.69</v>
      </c>
      <c r="U128" s="204">
        <v>442.56</v>
      </c>
      <c r="V128" s="204">
        <v>22.79</v>
      </c>
      <c r="W128" s="204">
        <v>0</v>
      </c>
      <c r="X128" s="204">
        <v>0</v>
      </c>
      <c r="Y128" s="204">
        <v>0</v>
      </c>
      <c r="Z128" s="204">
        <v>272.66</v>
      </c>
      <c r="AA128" s="204">
        <v>0</v>
      </c>
      <c r="AB128" s="204">
        <v>0</v>
      </c>
    </row>
    <row r="129" ht="24" customHeight="1" spans="1:28">
      <c r="A129" s="209"/>
      <c r="B129" s="209" t="s">
        <v>152</v>
      </c>
      <c r="C129" s="209"/>
      <c r="D129" s="210" t="s">
        <v>178</v>
      </c>
      <c r="E129" s="204">
        <f t="shared" si="2"/>
        <v>1909.7</v>
      </c>
      <c r="F129" s="204">
        <v>1614.25</v>
      </c>
      <c r="G129" s="204">
        <v>0</v>
      </c>
      <c r="H129" s="204">
        <v>1171.69</v>
      </c>
      <c r="I129" s="204">
        <v>442.56</v>
      </c>
      <c r="J129" s="204">
        <v>22.79</v>
      </c>
      <c r="K129" s="204">
        <v>0</v>
      </c>
      <c r="L129" s="204">
        <v>0</v>
      </c>
      <c r="M129" s="204">
        <v>0</v>
      </c>
      <c r="N129" s="204">
        <v>272.66</v>
      </c>
      <c r="O129" s="204">
        <v>0</v>
      </c>
      <c r="P129" s="204">
        <v>0</v>
      </c>
      <c r="Q129" s="204">
        <f t="shared" si="3"/>
        <v>1909.7</v>
      </c>
      <c r="R129" s="204">
        <v>1614.25</v>
      </c>
      <c r="S129" s="204">
        <v>0</v>
      </c>
      <c r="T129" s="204">
        <v>1171.69</v>
      </c>
      <c r="U129" s="204">
        <v>442.56</v>
      </c>
      <c r="V129" s="204">
        <v>22.79</v>
      </c>
      <c r="W129" s="204">
        <v>0</v>
      </c>
      <c r="X129" s="204">
        <v>0</v>
      </c>
      <c r="Y129" s="204">
        <v>0</v>
      </c>
      <c r="Z129" s="204">
        <v>272.66</v>
      </c>
      <c r="AA129" s="204">
        <v>0</v>
      </c>
      <c r="AB129" s="204">
        <v>0</v>
      </c>
    </row>
    <row r="130" ht="24" customHeight="1" spans="1:28">
      <c r="A130" s="209"/>
      <c r="B130" s="209"/>
      <c r="C130" s="209" t="s">
        <v>152</v>
      </c>
      <c r="D130" s="210" t="s">
        <v>179</v>
      </c>
      <c r="E130" s="204">
        <f t="shared" si="2"/>
        <v>1909.7</v>
      </c>
      <c r="F130" s="204">
        <v>1614.25</v>
      </c>
      <c r="G130" s="204">
        <v>0</v>
      </c>
      <c r="H130" s="204">
        <v>1171.69</v>
      </c>
      <c r="I130" s="204">
        <v>442.56</v>
      </c>
      <c r="J130" s="204">
        <v>22.79</v>
      </c>
      <c r="K130" s="204">
        <v>0</v>
      </c>
      <c r="L130" s="204">
        <v>0</v>
      </c>
      <c r="M130" s="204">
        <v>0</v>
      </c>
      <c r="N130" s="204">
        <v>272.66</v>
      </c>
      <c r="O130" s="204">
        <v>0</v>
      </c>
      <c r="P130" s="204">
        <v>0</v>
      </c>
      <c r="Q130" s="204">
        <f t="shared" si="3"/>
        <v>1909.7</v>
      </c>
      <c r="R130" s="204">
        <v>1614.25</v>
      </c>
      <c r="S130" s="204">
        <v>0</v>
      </c>
      <c r="T130" s="204">
        <v>1171.69</v>
      </c>
      <c r="U130" s="204">
        <v>442.56</v>
      </c>
      <c r="V130" s="204">
        <v>22.79</v>
      </c>
      <c r="W130" s="204">
        <v>0</v>
      </c>
      <c r="X130" s="204">
        <v>0</v>
      </c>
      <c r="Y130" s="204">
        <v>0</v>
      </c>
      <c r="Z130" s="204">
        <v>272.66</v>
      </c>
      <c r="AA130" s="204">
        <v>0</v>
      </c>
      <c r="AB130" s="204">
        <v>0</v>
      </c>
    </row>
    <row r="131" ht="24" customHeight="1" spans="1:28">
      <c r="A131" s="201" t="s">
        <v>205</v>
      </c>
      <c r="B131" s="202"/>
      <c r="C131" s="202"/>
      <c r="D131" s="203"/>
      <c r="E131" s="204">
        <f t="shared" si="2"/>
        <v>1061.61</v>
      </c>
      <c r="F131" s="204">
        <v>999.32</v>
      </c>
      <c r="G131" s="204">
        <v>0</v>
      </c>
      <c r="H131" s="204">
        <v>724.6</v>
      </c>
      <c r="I131" s="204">
        <v>274.72</v>
      </c>
      <c r="J131" s="204">
        <v>14.11</v>
      </c>
      <c r="K131" s="204">
        <v>0</v>
      </c>
      <c r="L131" s="204">
        <v>0</v>
      </c>
      <c r="M131" s="204">
        <v>0</v>
      </c>
      <c r="N131" s="204">
        <v>48.18</v>
      </c>
      <c r="O131" s="204">
        <v>0</v>
      </c>
      <c r="P131" s="204">
        <v>0</v>
      </c>
      <c r="Q131" s="204">
        <f t="shared" si="3"/>
        <v>1061.61</v>
      </c>
      <c r="R131" s="204">
        <v>999.32</v>
      </c>
      <c r="S131" s="204">
        <v>0</v>
      </c>
      <c r="T131" s="204">
        <v>724.6</v>
      </c>
      <c r="U131" s="204">
        <v>274.72</v>
      </c>
      <c r="V131" s="204">
        <v>14.11</v>
      </c>
      <c r="W131" s="204">
        <v>0</v>
      </c>
      <c r="X131" s="204">
        <v>0</v>
      </c>
      <c r="Y131" s="204">
        <v>0</v>
      </c>
      <c r="Z131" s="204">
        <v>48.18</v>
      </c>
      <c r="AA131" s="204">
        <v>0</v>
      </c>
      <c r="AB131" s="204">
        <v>0</v>
      </c>
    </row>
    <row r="132" ht="24" customHeight="1" spans="1:28">
      <c r="A132" s="209" t="s">
        <v>146</v>
      </c>
      <c r="B132" s="209"/>
      <c r="C132" s="209"/>
      <c r="D132" s="210" t="s">
        <v>177</v>
      </c>
      <c r="E132" s="204">
        <f t="shared" si="2"/>
        <v>1061.61</v>
      </c>
      <c r="F132" s="204">
        <v>999.32</v>
      </c>
      <c r="G132" s="204">
        <v>0</v>
      </c>
      <c r="H132" s="204">
        <v>724.6</v>
      </c>
      <c r="I132" s="204">
        <v>274.72</v>
      </c>
      <c r="J132" s="204">
        <v>14.11</v>
      </c>
      <c r="K132" s="204">
        <v>0</v>
      </c>
      <c r="L132" s="204">
        <v>0</v>
      </c>
      <c r="M132" s="204">
        <v>0</v>
      </c>
      <c r="N132" s="204">
        <v>48.18</v>
      </c>
      <c r="O132" s="204">
        <v>0</v>
      </c>
      <c r="P132" s="204">
        <v>0</v>
      </c>
      <c r="Q132" s="204">
        <f t="shared" si="3"/>
        <v>1061.61</v>
      </c>
      <c r="R132" s="204">
        <v>999.32</v>
      </c>
      <c r="S132" s="204">
        <v>0</v>
      </c>
      <c r="T132" s="204">
        <v>724.6</v>
      </c>
      <c r="U132" s="204">
        <v>274.72</v>
      </c>
      <c r="V132" s="204">
        <v>14.11</v>
      </c>
      <c r="W132" s="204">
        <v>0</v>
      </c>
      <c r="X132" s="204">
        <v>0</v>
      </c>
      <c r="Y132" s="204">
        <v>0</v>
      </c>
      <c r="Z132" s="204">
        <v>48.18</v>
      </c>
      <c r="AA132" s="204">
        <v>0</v>
      </c>
      <c r="AB132" s="204">
        <v>0</v>
      </c>
    </row>
    <row r="133" ht="24" customHeight="1" spans="1:28">
      <c r="A133" s="209"/>
      <c r="B133" s="209" t="s">
        <v>152</v>
      </c>
      <c r="C133" s="209"/>
      <c r="D133" s="210" t="s">
        <v>178</v>
      </c>
      <c r="E133" s="204">
        <f t="shared" si="2"/>
        <v>1061.61</v>
      </c>
      <c r="F133" s="204">
        <v>999.32</v>
      </c>
      <c r="G133" s="204">
        <v>0</v>
      </c>
      <c r="H133" s="204">
        <v>724.6</v>
      </c>
      <c r="I133" s="204">
        <v>274.72</v>
      </c>
      <c r="J133" s="204">
        <v>14.11</v>
      </c>
      <c r="K133" s="204">
        <v>0</v>
      </c>
      <c r="L133" s="204">
        <v>0</v>
      </c>
      <c r="M133" s="204">
        <v>0</v>
      </c>
      <c r="N133" s="204">
        <v>48.18</v>
      </c>
      <c r="O133" s="204">
        <v>0</v>
      </c>
      <c r="P133" s="204">
        <v>0</v>
      </c>
      <c r="Q133" s="204">
        <f t="shared" si="3"/>
        <v>1061.61</v>
      </c>
      <c r="R133" s="204">
        <v>999.32</v>
      </c>
      <c r="S133" s="204">
        <v>0</v>
      </c>
      <c r="T133" s="204">
        <v>724.6</v>
      </c>
      <c r="U133" s="204">
        <v>274.72</v>
      </c>
      <c r="V133" s="204">
        <v>14.11</v>
      </c>
      <c r="W133" s="204">
        <v>0</v>
      </c>
      <c r="X133" s="204">
        <v>0</v>
      </c>
      <c r="Y133" s="204">
        <v>0</v>
      </c>
      <c r="Z133" s="204">
        <v>48.18</v>
      </c>
      <c r="AA133" s="204">
        <v>0</v>
      </c>
      <c r="AB133" s="204">
        <v>0</v>
      </c>
    </row>
    <row r="134" ht="24" customHeight="1" spans="1:28">
      <c r="A134" s="209"/>
      <c r="B134" s="209"/>
      <c r="C134" s="209" t="s">
        <v>162</v>
      </c>
      <c r="D134" s="210" t="s">
        <v>187</v>
      </c>
      <c r="E134" s="204">
        <f t="shared" si="2"/>
        <v>1061.61</v>
      </c>
      <c r="F134" s="204">
        <v>999.32</v>
      </c>
      <c r="G134" s="204">
        <v>0</v>
      </c>
      <c r="H134" s="204">
        <v>724.6</v>
      </c>
      <c r="I134" s="204">
        <v>274.72</v>
      </c>
      <c r="J134" s="204">
        <v>14.11</v>
      </c>
      <c r="K134" s="204">
        <v>0</v>
      </c>
      <c r="L134" s="204">
        <v>0</v>
      </c>
      <c r="M134" s="204">
        <v>0</v>
      </c>
      <c r="N134" s="204">
        <v>48.18</v>
      </c>
      <c r="O134" s="204">
        <v>0</v>
      </c>
      <c r="P134" s="204">
        <v>0</v>
      </c>
      <c r="Q134" s="204">
        <f t="shared" si="3"/>
        <v>1061.61</v>
      </c>
      <c r="R134" s="204">
        <v>999.32</v>
      </c>
      <c r="S134" s="204">
        <v>0</v>
      </c>
      <c r="T134" s="204">
        <v>724.6</v>
      </c>
      <c r="U134" s="204">
        <v>274.72</v>
      </c>
      <c r="V134" s="204">
        <v>14.11</v>
      </c>
      <c r="W134" s="204">
        <v>0</v>
      </c>
      <c r="X134" s="204">
        <v>0</v>
      </c>
      <c r="Y134" s="204">
        <v>0</v>
      </c>
      <c r="Z134" s="204">
        <v>48.18</v>
      </c>
      <c r="AA134" s="204">
        <v>0</v>
      </c>
      <c r="AB134" s="204">
        <v>0</v>
      </c>
    </row>
    <row r="135" ht="24" customHeight="1" spans="1:28">
      <c r="A135" s="201" t="s">
        <v>206</v>
      </c>
      <c r="B135" s="202"/>
      <c r="C135" s="202"/>
      <c r="D135" s="203"/>
      <c r="E135" s="204">
        <f t="shared" si="2"/>
        <v>3495.11</v>
      </c>
      <c r="F135" s="204">
        <v>3185.38</v>
      </c>
      <c r="G135" s="204">
        <v>0</v>
      </c>
      <c r="H135" s="204">
        <v>2195.38</v>
      </c>
      <c r="I135" s="204">
        <v>990</v>
      </c>
      <c r="J135" s="204">
        <v>42.69</v>
      </c>
      <c r="K135" s="204">
        <v>0</v>
      </c>
      <c r="L135" s="204">
        <v>0</v>
      </c>
      <c r="M135" s="204">
        <v>0</v>
      </c>
      <c r="N135" s="204">
        <v>267.04</v>
      </c>
      <c r="O135" s="204">
        <v>0</v>
      </c>
      <c r="P135" s="204">
        <v>0</v>
      </c>
      <c r="Q135" s="204">
        <f t="shared" si="3"/>
        <v>3495.11</v>
      </c>
      <c r="R135" s="204">
        <v>3185.38</v>
      </c>
      <c r="S135" s="204">
        <v>0</v>
      </c>
      <c r="T135" s="204">
        <v>2195.38</v>
      </c>
      <c r="U135" s="204">
        <v>990</v>
      </c>
      <c r="V135" s="204">
        <v>42.69</v>
      </c>
      <c r="W135" s="204">
        <v>0</v>
      </c>
      <c r="X135" s="204">
        <v>0</v>
      </c>
      <c r="Y135" s="204">
        <v>0</v>
      </c>
      <c r="Z135" s="204">
        <v>267.04</v>
      </c>
      <c r="AA135" s="204">
        <v>0</v>
      </c>
      <c r="AB135" s="204">
        <v>0</v>
      </c>
    </row>
    <row r="136" ht="24" customHeight="1" spans="1:28">
      <c r="A136" s="201" t="s">
        <v>207</v>
      </c>
      <c r="B136" s="202"/>
      <c r="C136" s="202"/>
      <c r="D136" s="203"/>
      <c r="E136" s="204">
        <f t="shared" si="2"/>
        <v>27.8</v>
      </c>
      <c r="F136" s="204">
        <v>27.42</v>
      </c>
      <c r="G136" s="204">
        <v>0</v>
      </c>
      <c r="H136" s="204">
        <v>19.52</v>
      </c>
      <c r="I136" s="204">
        <v>7.9</v>
      </c>
      <c r="J136" s="204">
        <v>0.38</v>
      </c>
      <c r="K136" s="204">
        <v>0</v>
      </c>
      <c r="L136" s="204">
        <v>0</v>
      </c>
      <c r="M136" s="204">
        <v>0</v>
      </c>
      <c r="N136" s="204">
        <v>0</v>
      </c>
      <c r="O136" s="204">
        <v>0</v>
      </c>
      <c r="P136" s="204">
        <v>0</v>
      </c>
      <c r="Q136" s="204">
        <f t="shared" si="3"/>
        <v>27.8</v>
      </c>
      <c r="R136" s="204">
        <v>27.42</v>
      </c>
      <c r="S136" s="204">
        <v>0</v>
      </c>
      <c r="T136" s="204">
        <v>19.52</v>
      </c>
      <c r="U136" s="204">
        <v>7.9</v>
      </c>
      <c r="V136" s="204">
        <v>0.38</v>
      </c>
      <c r="W136" s="204">
        <v>0</v>
      </c>
      <c r="X136" s="204">
        <v>0</v>
      </c>
      <c r="Y136" s="204">
        <v>0</v>
      </c>
      <c r="Z136" s="204">
        <v>0</v>
      </c>
      <c r="AA136" s="204">
        <v>0</v>
      </c>
      <c r="AB136" s="204">
        <v>0</v>
      </c>
    </row>
    <row r="137" ht="24" customHeight="1" spans="1:28">
      <c r="A137" s="209" t="s">
        <v>146</v>
      </c>
      <c r="B137" s="209"/>
      <c r="C137" s="209"/>
      <c r="D137" s="210" t="s">
        <v>177</v>
      </c>
      <c r="E137" s="204">
        <f t="shared" si="2"/>
        <v>27.8</v>
      </c>
      <c r="F137" s="204">
        <v>27.42</v>
      </c>
      <c r="G137" s="204">
        <v>0</v>
      </c>
      <c r="H137" s="204">
        <v>19.52</v>
      </c>
      <c r="I137" s="204">
        <v>7.9</v>
      </c>
      <c r="J137" s="204">
        <v>0.38</v>
      </c>
      <c r="K137" s="204">
        <v>0</v>
      </c>
      <c r="L137" s="204">
        <v>0</v>
      </c>
      <c r="M137" s="204">
        <v>0</v>
      </c>
      <c r="N137" s="204">
        <v>0</v>
      </c>
      <c r="O137" s="204">
        <v>0</v>
      </c>
      <c r="P137" s="204">
        <v>0</v>
      </c>
      <c r="Q137" s="204">
        <f t="shared" si="3"/>
        <v>27.8</v>
      </c>
      <c r="R137" s="204">
        <v>27.42</v>
      </c>
      <c r="S137" s="204">
        <v>0</v>
      </c>
      <c r="T137" s="204">
        <v>19.52</v>
      </c>
      <c r="U137" s="204">
        <v>7.9</v>
      </c>
      <c r="V137" s="204">
        <v>0.38</v>
      </c>
      <c r="W137" s="204">
        <v>0</v>
      </c>
      <c r="X137" s="204">
        <v>0</v>
      </c>
      <c r="Y137" s="204">
        <v>0</v>
      </c>
      <c r="Z137" s="204">
        <v>0</v>
      </c>
      <c r="AA137" s="204">
        <v>0</v>
      </c>
      <c r="AB137" s="204">
        <v>0</v>
      </c>
    </row>
    <row r="138" ht="24" customHeight="1" spans="1:28">
      <c r="A138" s="209"/>
      <c r="B138" s="209" t="s">
        <v>152</v>
      </c>
      <c r="C138" s="209"/>
      <c r="D138" s="210" t="s">
        <v>178</v>
      </c>
      <c r="E138" s="204">
        <f t="shared" ref="E138:E186" si="4">SUM(F138,J138,N138)</f>
        <v>27.8</v>
      </c>
      <c r="F138" s="204">
        <v>27.42</v>
      </c>
      <c r="G138" s="204">
        <v>0</v>
      </c>
      <c r="H138" s="204">
        <v>19.52</v>
      </c>
      <c r="I138" s="204">
        <v>7.9</v>
      </c>
      <c r="J138" s="204">
        <v>0.38</v>
      </c>
      <c r="K138" s="204">
        <v>0</v>
      </c>
      <c r="L138" s="204">
        <v>0</v>
      </c>
      <c r="M138" s="204">
        <v>0</v>
      </c>
      <c r="N138" s="204">
        <v>0</v>
      </c>
      <c r="O138" s="204">
        <v>0</v>
      </c>
      <c r="P138" s="204">
        <v>0</v>
      </c>
      <c r="Q138" s="204">
        <f t="shared" ref="Q138:Q186" si="5">SUM(R138,V138,Z138)</f>
        <v>27.8</v>
      </c>
      <c r="R138" s="204">
        <v>27.42</v>
      </c>
      <c r="S138" s="204">
        <v>0</v>
      </c>
      <c r="T138" s="204">
        <v>19.52</v>
      </c>
      <c r="U138" s="204">
        <v>7.9</v>
      </c>
      <c r="V138" s="204">
        <v>0.38</v>
      </c>
      <c r="W138" s="204">
        <v>0</v>
      </c>
      <c r="X138" s="204">
        <v>0</v>
      </c>
      <c r="Y138" s="204">
        <v>0</v>
      </c>
      <c r="Z138" s="204">
        <v>0</v>
      </c>
      <c r="AA138" s="204">
        <v>0</v>
      </c>
      <c r="AB138" s="204">
        <v>0</v>
      </c>
    </row>
    <row r="139" ht="24" customHeight="1" spans="1:28">
      <c r="A139" s="209"/>
      <c r="B139" s="209"/>
      <c r="C139" s="209" t="s">
        <v>148</v>
      </c>
      <c r="D139" s="210" t="s">
        <v>181</v>
      </c>
      <c r="E139" s="204">
        <f t="shared" si="4"/>
        <v>27.8</v>
      </c>
      <c r="F139" s="204">
        <v>27.42</v>
      </c>
      <c r="G139" s="204">
        <v>0</v>
      </c>
      <c r="H139" s="204">
        <v>19.52</v>
      </c>
      <c r="I139" s="204">
        <v>7.9</v>
      </c>
      <c r="J139" s="204">
        <v>0.38</v>
      </c>
      <c r="K139" s="204">
        <v>0</v>
      </c>
      <c r="L139" s="204">
        <v>0</v>
      </c>
      <c r="M139" s="204">
        <v>0</v>
      </c>
      <c r="N139" s="204">
        <v>0</v>
      </c>
      <c r="O139" s="204">
        <v>0</v>
      </c>
      <c r="P139" s="204">
        <v>0</v>
      </c>
      <c r="Q139" s="204">
        <f t="shared" si="5"/>
        <v>27.8</v>
      </c>
      <c r="R139" s="204">
        <v>27.42</v>
      </c>
      <c r="S139" s="204">
        <v>0</v>
      </c>
      <c r="T139" s="204">
        <v>19.52</v>
      </c>
      <c r="U139" s="204">
        <v>7.9</v>
      </c>
      <c r="V139" s="204">
        <v>0.38</v>
      </c>
      <c r="W139" s="204">
        <v>0</v>
      </c>
      <c r="X139" s="204">
        <v>0</v>
      </c>
      <c r="Y139" s="204">
        <v>0</v>
      </c>
      <c r="Z139" s="204">
        <v>0</v>
      </c>
      <c r="AA139" s="204">
        <v>0</v>
      </c>
      <c r="AB139" s="204">
        <v>0</v>
      </c>
    </row>
    <row r="140" ht="24" customHeight="1" spans="1:28">
      <c r="A140" s="201" t="s">
        <v>208</v>
      </c>
      <c r="B140" s="202"/>
      <c r="C140" s="202"/>
      <c r="D140" s="203"/>
      <c r="E140" s="204">
        <f t="shared" si="4"/>
        <v>1151.4</v>
      </c>
      <c r="F140" s="204">
        <v>1109.12</v>
      </c>
      <c r="G140" s="204">
        <v>0</v>
      </c>
      <c r="H140" s="204">
        <v>766.13</v>
      </c>
      <c r="I140" s="204">
        <v>342.99</v>
      </c>
      <c r="J140" s="204">
        <v>14.92</v>
      </c>
      <c r="K140" s="204">
        <v>0</v>
      </c>
      <c r="L140" s="204">
        <v>0</v>
      </c>
      <c r="M140" s="204">
        <v>0</v>
      </c>
      <c r="N140" s="204">
        <v>27.36</v>
      </c>
      <c r="O140" s="204">
        <v>0</v>
      </c>
      <c r="P140" s="204">
        <v>0</v>
      </c>
      <c r="Q140" s="204">
        <f t="shared" si="5"/>
        <v>1151.4</v>
      </c>
      <c r="R140" s="204">
        <v>1109.12</v>
      </c>
      <c r="S140" s="204">
        <v>0</v>
      </c>
      <c r="T140" s="204">
        <v>766.13</v>
      </c>
      <c r="U140" s="204">
        <v>342.99</v>
      </c>
      <c r="V140" s="204">
        <v>14.92</v>
      </c>
      <c r="W140" s="204">
        <v>0</v>
      </c>
      <c r="X140" s="204">
        <v>0</v>
      </c>
      <c r="Y140" s="204">
        <v>0</v>
      </c>
      <c r="Z140" s="204">
        <v>27.36</v>
      </c>
      <c r="AA140" s="204">
        <v>0</v>
      </c>
      <c r="AB140" s="204">
        <v>0</v>
      </c>
    </row>
    <row r="141" ht="24" customHeight="1" spans="1:28">
      <c r="A141" s="209" t="s">
        <v>146</v>
      </c>
      <c r="B141" s="209"/>
      <c r="C141" s="209"/>
      <c r="D141" s="210" t="s">
        <v>177</v>
      </c>
      <c r="E141" s="204">
        <f t="shared" si="4"/>
        <v>1151.4</v>
      </c>
      <c r="F141" s="204">
        <v>1109.12</v>
      </c>
      <c r="G141" s="204">
        <v>0</v>
      </c>
      <c r="H141" s="204">
        <v>766.13</v>
      </c>
      <c r="I141" s="204">
        <v>342.99</v>
      </c>
      <c r="J141" s="204">
        <v>14.92</v>
      </c>
      <c r="K141" s="204">
        <v>0</v>
      </c>
      <c r="L141" s="204">
        <v>0</v>
      </c>
      <c r="M141" s="204">
        <v>0</v>
      </c>
      <c r="N141" s="204">
        <v>27.36</v>
      </c>
      <c r="O141" s="204">
        <v>0</v>
      </c>
      <c r="P141" s="204">
        <v>0</v>
      </c>
      <c r="Q141" s="204">
        <f t="shared" si="5"/>
        <v>1151.4</v>
      </c>
      <c r="R141" s="204">
        <v>1109.12</v>
      </c>
      <c r="S141" s="204">
        <v>0</v>
      </c>
      <c r="T141" s="204">
        <v>766.13</v>
      </c>
      <c r="U141" s="204">
        <v>342.99</v>
      </c>
      <c r="V141" s="204">
        <v>14.92</v>
      </c>
      <c r="W141" s="204">
        <v>0</v>
      </c>
      <c r="X141" s="204">
        <v>0</v>
      </c>
      <c r="Y141" s="204">
        <v>0</v>
      </c>
      <c r="Z141" s="204">
        <v>27.36</v>
      </c>
      <c r="AA141" s="204">
        <v>0</v>
      </c>
      <c r="AB141" s="204">
        <v>0</v>
      </c>
    </row>
    <row r="142" ht="24" customHeight="1" spans="1:28">
      <c r="A142" s="209"/>
      <c r="B142" s="209" t="s">
        <v>152</v>
      </c>
      <c r="C142" s="209"/>
      <c r="D142" s="210" t="s">
        <v>178</v>
      </c>
      <c r="E142" s="204">
        <f t="shared" si="4"/>
        <v>1151.4</v>
      </c>
      <c r="F142" s="204">
        <v>1109.12</v>
      </c>
      <c r="G142" s="204">
        <v>0</v>
      </c>
      <c r="H142" s="204">
        <v>766.13</v>
      </c>
      <c r="I142" s="204">
        <v>342.99</v>
      </c>
      <c r="J142" s="204">
        <v>14.92</v>
      </c>
      <c r="K142" s="204">
        <v>0</v>
      </c>
      <c r="L142" s="204">
        <v>0</v>
      </c>
      <c r="M142" s="204">
        <v>0</v>
      </c>
      <c r="N142" s="204">
        <v>27.36</v>
      </c>
      <c r="O142" s="204">
        <v>0</v>
      </c>
      <c r="P142" s="204">
        <v>0</v>
      </c>
      <c r="Q142" s="204">
        <f t="shared" si="5"/>
        <v>1151.4</v>
      </c>
      <c r="R142" s="204">
        <v>1109.12</v>
      </c>
      <c r="S142" s="204">
        <v>0</v>
      </c>
      <c r="T142" s="204">
        <v>766.13</v>
      </c>
      <c r="U142" s="204">
        <v>342.99</v>
      </c>
      <c r="V142" s="204">
        <v>14.92</v>
      </c>
      <c r="W142" s="204">
        <v>0</v>
      </c>
      <c r="X142" s="204">
        <v>0</v>
      </c>
      <c r="Y142" s="204">
        <v>0</v>
      </c>
      <c r="Z142" s="204">
        <v>27.36</v>
      </c>
      <c r="AA142" s="204">
        <v>0</v>
      </c>
      <c r="AB142" s="204">
        <v>0</v>
      </c>
    </row>
    <row r="143" ht="24" customHeight="1" spans="1:28">
      <c r="A143" s="209"/>
      <c r="B143" s="209"/>
      <c r="C143" s="209" t="s">
        <v>162</v>
      </c>
      <c r="D143" s="210" t="s">
        <v>187</v>
      </c>
      <c r="E143" s="204">
        <f t="shared" si="4"/>
        <v>1151.4</v>
      </c>
      <c r="F143" s="204">
        <v>1109.12</v>
      </c>
      <c r="G143" s="204">
        <v>0</v>
      </c>
      <c r="H143" s="204">
        <v>766.13</v>
      </c>
      <c r="I143" s="204">
        <v>342.99</v>
      </c>
      <c r="J143" s="204">
        <v>14.92</v>
      </c>
      <c r="K143" s="204">
        <v>0</v>
      </c>
      <c r="L143" s="204">
        <v>0</v>
      </c>
      <c r="M143" s="204">
        <v>0</v>
      </c>
      <c r="N143" s="204">
        <v>27.36</v>
      </c>
      <c r="O143" s="204">
        <v>0</v>
      </c>
      <c r="P143" s="204">
        <v>0</v>
      </c>
      <c r="Q143" s="204">
        <f t="shared" si="5"/>
        <v>1151.4</v>
      </c>
      <c r="R143" s="204">
        <v>1109.12</v>
      </c>
      <c r="S143" s="204">
        <v>0</v>
      </c>
      <c r="T143" s="204">
        <v>766.13</v>
      </c>
      <c r="U143" s="204">
        <v>342.99</v>
      </c>
      <c r="V143" s="204">
        <v>14.92</v>
      </c>
      <c r="W143" s="204">
        <v>0</v>
      </c>
      <c r="X143" s="204">
        <v>0</v>
      </c>
      <c r="Y143" s="204">
        <v>0</v>
      </c>
      <c r="Z143" s="204">
        <v>27.36</v>
      </c>
      <c r="AA143" s="204">
        <v>0</v>
      </c>
      <c r="AB143" s="204">
        <v>0</v>
      </c>
    </row>
    <row r="144" ht="24" customHeight="1" spans="1:28">
      <c r="A144" s="201" t="s">
        <v>209</v>
      </c>
      <c r="B144" s="202"/>
      <c r="C144" s="202"/>
      <c r="D144" s="203"/>
      <c r="E144" s="204">
        <f t="shared" si="4"/>
        <v>2315.91</v>
      </c>
      <c r="F144" s="204">
        <v>2048.84</v>
      </c>
      <c r="G144" s="204">
        <v>0</v>
      </c>
      <c r="H144" s="204">
        <v>1409.73</v>
      </c>
      <c r="I144" s="204">
        <v>639.11</v>
      </c>
      <c r="J144" s="204">
        <v>27.39</v>
      </c>
      <c r="K144" s="204">
        <v>0</v>
      </c>
      <c r="L144" s="204">
        <v>0</v>
      </c>
      <c r="M144" s="204">
        <v>0</v>
      </c>
      <c r="N144" s="204">
        <v>239.68</v>
      </c>
      <c r="O144" s="204">
        <v>0</v>
      </c>
      <c r="P144" s="204">
        <v>0</v>
      </c>
      <c r="Q144" s="204">
        <f t="shared" si="5"/>
        <v>2315.91</v>
      </c>
      <c r="R144" s="204">
        <v>2048.84</v>
      </c>
      <c r="S144" s="204">
        <v>0</v>
      </c>
      <c r="T144" s="204">
        <v>1409.73</v>
      </c>
      <c r="U144" s="204">
        <v>639.11</v>
      </c>
      <c r="V144" s="204">
        <v>27.39</v>
      </c>
      <c r="W144" s="204">
        <v>0</v>
      </c>
      <c r="X144" s="204">
        <v>0</v>
      </c>
      <c r="Y144" s="204">
        <v>0</v>
      </c>
      <c r="Z144" s="204">
        <v>239.68</v>
      </c>
      <c r="AA144" s="204">
        <v>0</v>
      </c>
      <c r="AB144" s="204">
        <v>0</v>
      </c>
    </row>
    <row r="145" ht="24" customHeight="1" spans="1:28">
      <c r="A145" s="209" t="s">
        <v>146</v>
      </c>
      <c r="B145" s="209"/>
      <c r="C145" s="209"/>
      <c r="D145" s="210" t="s">
        <v>177</v>
      </c>
      <c r="E145" s="204">
        <f t="shared" si="4"/>
        <v>2315.91</v>
      </c>
      <c r="F145" s="204">
        <v>2048.84</v>
      </c>
      <c r="G145" s="204">
        <v>0</v>
      </c>
      <c r="H145" s="204">
        <v>1409.73</v>
      </c>
      <c r="I145" s="204">
        <v>639.11</v>
      </c>
      <c r="J145" s="204">
        <v>27.39</v>
      </c>
      <c r="K145" s="204">
        <v>0</v>
      </c>
      <c r="L145" s="204">
        <v>0</v>
      </c>
      <c r="M145" s="204">
        <v>0</v>
      </c>
      <c r="N145" s="204">
        <v>239.68</v>
      </c>
      <c r="O145" s="204">
        <v>0</v>
      </c>
      <c r="P145" s="204">
        <v>0</v>
      </c>
      <c r="Q145" s="204">
        <f t="shared" si="5"/>
        <v>2315.91</v>
      </c>
      <c r="R145" s="204">
        <v>2048.84</v>
      </c>
      <c r="S145" s="204">
        <v>0</v>
      </c>
      <c r="T145" s="204">
        <v>1409.73</v>
      </c>
      <c r="U145" s="204">
        <v>639.11</v>
      </c>
      <c r="V145" s="204">
        <v>27.39</v>
      </c>
      <c r="W145" s="204">
        <v>0</v>
      </c>
      <c r="X145" s="204">
        <v>0</v>
      </c>
      <c r="Y145" s="204">
        <v>0</v>
      </c>
      <c r="Z145" s="204">
        <v>239.68</v>
      </c>
      <c r="AA145" s="204">
        <v>0</v>
      </c>
      <c r="AB145" s="204">
        <v>0</v>
      </c>
    </row>
    <row r="146" ht="24" customHeight="1" spans="1:28">
      <c r="A146" s="209"/>
      <c r="B146" s="209" t="s">
        <v>152</v>
      </c>
      <c r="C146" s="209"/>
      <c r="D146" s="210" t="s">
        <v>178</v>
      </c>
      <c r="E146" s="204">
        <f t="shared" si="4"/>
        <v>2315.91</v>
      </c>
      <c r="F146" s="204">
        <v>2048.84</v>
      </c>
      <c r="G146" s="204">
        <v>0</v>
      </c>
      <c r="H146" s="204">
        <v>1409.73</v>
      </c>
      <c r="I146" s="204">
        <v>639.11</v>
      </c>
      <c r="J146" s="204">
        <v>27.39</v>
      </c>
      <c r="K146" s="204">
        <v>0</v>
      </c>
      <c r="L146" s="204">
        <v>0</v>
      </c>
      <c r="M146" s="204">
        <v>0</v>
      </c>
      <c r="N146" s="204">
        <v>239.68</v>
      </c>
      <c r="O146" s="204">
        <v>0</v>
      </c>
      <c r="P146" s="204">
        <v>0</v>
      </c>
      <c r="Q146" s="204">
        <f t="shared" si="5"/>
        <v>2315.91</v>
      </c>
      <c r="R146" s="204">
        <v>2048.84</v>
      </c>
      <c r="S146" s="204">
        <v>0</v>
      </c>
      <c r="T146" s="204">
        <v>1409.73</v>
      </c>
      <c r="U146" s="204">
        <v>639.11</v>
      </c>
      <c r="V146" s="204">
        <v>27.39</v>
      </c>
      <c r="W146" s="204">
        <v>0</v>
      </c>
      <c r="X146" s="204">
        <v>0</v>
      </c>
      <c r="Y146" s="204">
        <v>0</v>
      </c>
      <c r="Z146" s="204">
        <v>239.68</v>
      </c>
      <c r="AA146" s="204">
        <v>0</v>
      </c>
      <c r="AB146" s="204">
        <v>0</v>
      </c>
    </row>
    <row r="147" ht="24" customHeight="1" spans="1:28">
      <c r="A147" s="209"/>
      <c r="B147" s="209"/>
      <c r="C147" s="209" t="s">
        <v>152</v>
      </c>
      <c r="D147" s="210" t="s">
        <v>179</v>
      </c>
      <c r="E147" s="204">
        <f t="shared" si="4"/>
        <v>2315.91</v>
      </c>
      <c r="F147" s="204">
        <v>2048.84</v>
      </c>
      <c r="G147" s="204">
        <v>0</v>
      </c>
      <c r="H147" s="204">
        <v>1409.73</v>
      </c>
      <c r="I147" s="204">
        <v>639.11</v>
      </c>
      <c r="J147" s="204">
        <v>27.39</v>
      </c>
      <c r="K147" s="204">
        <v>0</v>
      </c>
      <c r="L147" s="204">
        <v>0</v>
      </c>
      <c r="M147" s="204">
        <v>0</v>
      </c>
      <c r="N147" s="204">
        <v>239.68</v>
      </c>
      <c r="O147" s="204">
        <v>0</v>
      </c>
      <c r="P147" s="204">
        <v>0</v>
      </c>
      <c r="Q147" s="204">
        <f t="shared" si="5"/>
        <v>2315.91</v>
      </c>
      <c r="R147" s="204">
        <v>2048.84</v>
      </c>
      <c r="S147" s="204">
        <v>0</v>
      </c>
      <c r="T147" s="204">
        <v>1409.73</v>
      </c>
      <c r="U147" s="204">
        <v>639.11</v>
      </c>
      <c r="V147" s="204">
        <v>27.39</v>
      </c>
      <c r="W147" s="204">
        <v>0</v>
      </c>
      <c r="X147" s="204">
        <v>0</v>
      </c>
      <c r="Y147" s="204">
        <v>0</v>
      </c>
      <c r="Z147" s="204">
        <v>239.68</v>
      </c>
      <c r="AA147" s="204">
        <v>0</v>
      </c>
      <c r="AB147" s="204">
        <v>0</v>
      </c>
    </row>
    <row r="148" ht="24" customHeight="1" spans="1:28">
      <c r="A148" s="201" t="s">
        <v>210</v>
      </c>
      <c r="B148" s="202"/>
      <c r="C148" s="202"/>
      <c r="D148" s="203"/>
      <c r="E148" s="204">
        <f t="shared" si="4"/>
        <v>6639.58</v>
      </c>
      <c r="F148" s="204">
        <v>5910.24</v>
      </c>
      <c r="G148" s="204">
        <v>0</v>
      </c>
      <c r="H148" s="204">
        <v>4161.82</v>
      </c>
      <c r="I148" s="204">
        <v>1748.42</v>
      </c>
      <c r="J148" s="204">
        <v>81.01</v>
      </c>
      <c r="K148" s="204">
        <v>0</v>
      </c>
      <c r="L148" s="204">
        <v>0</v>
      </c>
      <c r="M148" s="204">
        <v>0</v>
      </c>
      <c r="N148" s="204">
        <v>648.33</v>
      </c>
      <c r="O148" s="204">
        <v>0</v>
      </c>
      <c r="P148" s="204">
        <v>0</v>
      </c>
      <c r="Q148" s="204">
        <f t="shared" si="5"/>
        <v>6639.58</v>
      </c>
      <c r="R148" s="204">
        <v>5910.24</v>
      </c>
      <c r="S148" s="204">
        <v>0</v>
      </c>
      <c r="T148" s="204">
        <v>4161.82</v>
      </c>
      <c r="U148" s="204">
        <v>1748.42</v>
      </c>
      <c r="V148" s="204">
        <v>81.01</v>
      </c>
      <c r="W148" s="204">
        <v>0</v>
      </c>
      <c r="X148" s="204">
        <v>0</v>
      </c>
      <c r="Y148" s="204">
        <v>0</v>
      </c>
      <c r="Z148" s="204">
        <v>648.33</v>
      </c>
      <c r="AA148" s="204">
        <v>0</v>
      </c>
      <c r="AB148" s="204">
        <v>0</v>
      </c>
    </row>
    <row r="149" ht="24" customHeight="1" spans="1:28">
      <c r="A149" s="201" t="s">
        <v>211</v>
      </c>
      <c r="B149" s="202"/>
      <c r="C149" s="202"/>
      <c r="D149" s="203"/>
      <c r="E149" s="204">
        <f t="shared" si="4"/>
        <v>4295.36</v>
      </c>
      <c r="F149" s="204">
        <v>3681.24</v>
      </c>
      <c r="G149" s="204">
        <v>0</v>
      </c>
      <c r="H149" s="204">
        <v>2586.5</v>
      </c>
      <c r="I149" s="204">
        <v>1094.74</v>
      </c>
      <c r="J149" s="204">
        <v>50.33</v>
      </c>
      <c r="K149" s="204">
        <v>0</v>
      </c>
      <c r="L149" s="204">
        <v>0</v>
      </c>
      <c r="M149" s="204">
        <v>0</v>
      </c>
      <c r="N149" s="204">
        <v>563.79</v>
      </c>
      <c r="O149" s="204">
        <v>0</v>
      </c>
      <c r="P149" s="204">
        <v>0</v>
      </c>
      <c r="Q149" s="204">
        <f t="shared" si="5"/>
        <v>4295.36</v>
      </c>
      <c r="R149" s="204">
        <v>3681.24</v>
      </c>
      <c r="S149" s="204">
        <v>0</v>
      </c>
      <c r="T149" s="204">
        <v>2586.5</v>
      </c>
      <c r="U149" s="204">
        <v>1094.74</v>
      </c>
      <c r="V149" s="204">
        <v>50.33</v>
      </c>
      <c r="W149" s="204">
        <v>0</v>
      </c>
      <c r="X149" s="204">
        <v>0</v>
      </c>
      <c r="Y149" s="204">
        <v>0</v>
      </c>
      <c r="Z149" s="204">
        <v>563.79</v>
      </c>
      <c r="AA149" s="204">
        <v>0</v>
      </c>
      <c r="AB149" s="204">
        <v>0</v>
      </c>
    </row>
    <row r="150" ht="24" customHeight="1" spans="1:28">
      <c r="A150" s="209" t="s">
        <v>146</v>
      </c>
      <c r="B150" s="209"/>
      <c r="C150" s="209"/>
      <c r="D150" s="210" t="s">
        <v>177</v>
      </c>
      <c r="E150" s="204">
        <f t="shared" si="4"/>
        <v>4295.36</v>
      </c>
      <c r="F150" s="204">
        <v>3681.24</v>
      </c>
      <c r="G150" s="204">
        <v>0</v>
      </c>
      <c r="H150" s="204">
        <v>2586.5</v>
      </c>
      <c r="I150" s="204">
        <v>1094.74</v>
      </c>
      <c r="J150" s="204">
        <v>50.33</v>
      </c>
      <c r="K150" s="204">
        <v>0</v>
      </c>
      <c r="L150" s="204">
        <v>0</v>
      </c>
      <c r="M150" s="204">
        <v>0</v>
      </c>
      <c r="N150" s="204">
        <v>563.79</v>
      </c>
      <c r="O150" s="204">
        <v>0</v>
      </c>
      <c r="P150" s="204">
        <v>0</v>
      </c>
      <c r="Q150" s="204">
        <f t="shared" si="5"/>
        <v>4295.36</v>
      </c>
      <c r="R150" s="204">
        <v>3681.24</v>
      </c>
      <c r="S150" s="204">
        <v>0</v>
      </c>
      <c r="T150" s="204">
        <v>2586.5</v>
      </c>
      <c r="U150" s="204">
        <v>1094.74</v>
      </c>
      <c r="V150" s="204">
        <v>50.33</v>
      </c>
      <c r="W150" s="204">
        <v>0</v>
      </c>
      <c r="X150" s="204">
        <v>0</v>
      </c>
      <c r="Y150" s="204">
        <v>0</v>
      </c>
      <c r="Z150" s="204">
        <v>563.79</v>
      </c>
      <c r="AA150" s="204">
        <v>0</v>
      </c>
      <c r="AB150" s="204">
        <v>0</v>
      </c>
    </row>
    <row r="151" ht="24" customHeight="1" spans="1:28">
      <c r="A151" s="209"/>
      <c r="B151" s="209" t="s">
        <v>152</v>
      </c>
      <c r="C151" s="209"/>
      <c r="D151" s="210" t="s">
        <v>178</v>
      </c>
      <c r="E151" s="204">
        <f t="shared" si="4"/>
        <v>4295.36</v>
      </c>
      <c r="F151" s="204">
        <v>3681.24</v>
      </c>
      <c r="G151" s="204">
        <v>0</v>
      </c>
      <c r="H151" s="204">
        <v>2586.5</v>
      </c>
      <c r="I151" s="204">
        <v>1094.74</v>
      </c>
      <c r="J151" s="204">
        <v>50.33</v>
      </c>
      <c r="K151" s="204">
        <v>0</v>
      </c>
      <c r="L151" s="204">
        <v>0</v>
      </c>
      <c r="M151" s="204">
        <v>0</v>
      </c>
      <c r="N151" s="204">
        <v>563.79</v>
      </c>
      <c r="O151" s="204">
        <v>0</v>
      </c>
      <c r="P151" s="204">
        <v>0</v>
      </c>
      <c r="Q151" s="204">
        <f t="shared" si="5"/>
        <v>4295.36</v>
      </c>
      <c r="R151" s="204">
        <v>3681.24</v>
      </c>
      <c r="S151" s="204">
        <v>0</v>
      </c>
      <c r="T151" s="204">
        <v>2586.5</v>
      </c>
      <c r="U151" s="204">
        <v>1094.74</v>
      </c>
      <c r="V151" s="204">
        <v>50.33</v>
      </c>
      <c r="W151" s="204">
        <v>0</v>
      </c>
      <c r="X151" s="204">
        <v>0</v>
      </c>
      <c r="Y151" s="204">
        <v>0</v>
      </c>
      <c r="Z151" s="204">
        <v>563.79</v>
      </c>
      <c r="AA151" s="204">
        <v>0</v>
      </c>
      <c r="AB151" s="204">
        <v>0</v>
      </c>
    </row>
    <row r="152" ht="24" customHeight="1" spans="1:28">
      <c r="A152" s="209"/>
      <c r="B152" s="209"/>
      <c r="C152" s="209" t="s">
        <v>152</v>
      </c>
      <c r="D152" s="210" t="s">
        <v>179</v>
      </c>
      <c r="E152" s="204">
        <f t="shared" si="4"/>
        <v>4295.36</v>
      </c>
      <c r="F152" s="204">
        <v>3681.24</v>
      </c>
      <c r="G152" s="204">
        <v>0</v>
      </c>
      <c r="H152" s="204">
        <v>2586.5</v>
      </c>
      <c r="I152" s="204">
        <v>1094.74</v>
      </c>
      <c r="J152" s="204">
        <v>50.33</v>
      </c>
      <c r="K152" s="204">
        <v>0</v>
      </c>
      <c r="L152" s="204">
        <v>0</v>
      </c>
      <c r="M152" s="204">
        <v>0</v>
      </c>
      <c r="N152" s="204">
        <v>563.79</v>
      </c>
      <c r="O152" s="204">
        <v>0</v>
      </c>
      <c r="P152" s="204">
        <v>0</v>
      </c>
      <c r="Q152" s="204">
        <f t="shared" si="5"/>
        <v>4295.36</v>
      </c>
      <c r="R152" s="204">
        <v>3681.24</v>
      </c>
      <c r="S152" s="204">
        <v>0</v>
      </c>
      <c r="T152" s="204">
        <v>2586.5</v>
      </c>
      <c r="U152" s="204">
        <v>1094.74</v>
      </c>
      <c r="V152" s="204">
        <v>50.33</v>
      </c>
      <c r="W152" s="204">
        <v>0</v>
      </c>
      <c r="X152" s="204">
        <v>0</v>
      </c>
      <c r="Y152" s="204">
        <v>0</v>
      </c>
      <c r="Z152" s="204">
        <v>563.79</v>
      </c>
      <c r="AA152" s="204">
        <v>0</v>
      </c>
      <c r="AB152" s="204">
        <v>0</v>
      </c>
    </row>
    <row r="153" ht="24" customHeight="1" spans="1:28">
      <c r="A153" s="201" t="s">
        <v>212</v>
      </c>
      <c r="B153" s="202"/>
      <c r="C153" s="202"/>
      <c r="D153" s="203"/>
      <c r="E153" s="204">
        <f t="shared" si="4"/>
        <v>2344.22</v>
      </c>
      <c r="F153" s="204">
        <v>2229</v>
      </c>
      <c r="G153" s="204">
        <v>0</v>
      </c>
      <c r="H153" s="204">
        <v>1575.32</v>
      </c>
      <c r="I153" s="204">
        <v>653.68</v>
      </c>
      <c r="J153" s="204">
        <v>30.68</v>
      </c>
      <c r="K153" s="204">
        <v>0</v>
      </c>
      <c r="L153" s="204">
        <v>0</v>
      </c>
      <c r="M153" s="204">
        <v>0</v>
      </c>
      <c r="N153" s="204">
        <v>84.54</v>
      </c>
      <c r="O153" s="204">
        <v>0</v>
      </c>
      <c r="P153" s="204">
        <v>0</v>
      </c>
      <c r="Q153" s="204">
        <f t="shared" si="5"/>
        <v>2344.22</v>
      </c>
      <c r="R153" s="204">
        <v>2229</v>
      </c>
      <c r="S153" s="204">
        <v>0</v>
      </c>
      <c r="T153" s="204">
        <v>1575.32</v>
      </c>
      <c r="U153" s="204">
        <v>653.68</v>
      </c>
      <c r="V153" s="204">
        <v>30.68</v>
      </c>
      <c r="W153" s="204">
        <v>0</v>
      </c>
      <c r="X153" s="204">
        <v>0</v>
      </c>
      <c r="Y153" s="204">
        <v>0</v>
      </c>
      <c r="Z153" s="204">
        <v>84.54</v>
      </c>
      <c r="AA153" s="204">
        <v>0</v>
      </c>
      <c r="AB153" s="204">
        <v>0</v>
      </c>
    </row>
    <row r="154" ht="24" customHeight="1" spans="1:28">
      <c r="A154" s="209" t="s">
        <v>146</v>
      </c>
      <c r="B154" s="209"/>
      <c r="C154" s="209"/>
      <c r="D154" s="210" t="s">
        <v>177</v>
      </c>
      <c r="E154" s="204">
        <f t="shared" si="4"/>
        <v>2344.22</v>
      </c>
      <c r="F154" s="204">
        <v>2229</v>
      </c>
      <c r="G154" s="204">
        <v>0</v>
      </c>
      <c r="H154" s="204">
        <v>1575.32</v>
      </c>
      <c r="I154" s="204">
        <v>653.68</v>
      </c>
      <c r="J154" s="204">
        <v>30.68</v>
      </c>
      <c r="K154" s="204">
        <v>0</v>
      </c>
      <c r="L154" s="204">
        <v>0</v>
      </c>
      <c r="M154" s="204">
        <v>0</v>
      </c>
      <c r="N154" s="204">
        <v>84.54</v>
      </c>
      <c r="O154" s="204">
        <v>0</v>
      </c>
      <c r="P154" s="204">
        <v>0</v>
      </c>
      <c r="Q154" s="204">
        <f t="shared" si="5"/>
        <v>2344.22</v>
      </c>
      <c r="R154" s="204">
        <v>2229</v>
      </c>
      <c r="S154" s="204">
        <v>0</v>
      </c>
      <c r="T154" s="204">
        <v>1575.32</v>
      </c>
      <c r="U154" s="204">
        <v>653.68</v>
      </c>
      <c r="V154" s="204">
        <v>30.68</v>
      </c>
      <c r="W154" s="204">
        <v>0</v>
      </c>
      <c r="X154" s="204">
        <v>0</v>
      </c>
      <c r="Y154" s="204">
        <v>0</v>
      </c>
      <c r="Z154" s="204">
        <v>84.54</v>
      </c>
      <c r="AA154" s="204">
        <v>0</v>
      </c>
      <c r="AB154" s="204">
        <v>0</v>
      </c>
    </row>
    <row r="155" ht="24" customHeight="1" spans="1:28">
      <c r="A155" s="209"/>
      <c r="B155" s="209" t="s">
        <v>152</v>
      </c>
      <c r="C155" s="209"/>
      <c r="D155" s="210" t="s">
        <v>178</v>
      </c>
      <c r="E155" s="204">
        <f t="shared" si="4"/>
        <v>2344.22</v>
      </c>
      <c r="F155" s="204">
        <v>2229</v>
      </c>
      <c r="G155" s="204">
        <v>0</v>
      </c>
      <c r="H155" s="204">
        <v>1575.32</v>
      </c>
      <c r="I155" s="204">
        <v>653.68</v>
      </c>
      <c r="J155" s="204">
        <v>30.68</v>
      </c>
      <c r="K155" s="204">
        <v>0</v>
      </c>
      <c r="L155" s="204">
        <v>0</v>
      </c>
      <c r="M155" s="204">
        <v>0</v>
      </c>
      <c r="N155" s="204">
        <v>84.54</v>
      </c>
      <c r="O155" s="204">
        <v>0</v>
      </c>
      <c r="P155" s="204">
        <v>0</v>
      </c>
      <c r="Q155" s="204">
        <f t="shared" si="5"/>
        <v>2344.22</v>
      </c>
      <c r="R155" s="204">
        <v>2229</v>
      </c>
      <c r="S155" s="204">
        <v>0</v>
      </c>
      <c r="T155" s="204">
        <v>1575.32</v>
      </c>
      <c r="U155" s="204">
        <v>653.68</v>
      </c>
      <c r="V155" s="204">
        <v>30.68</v>
      </c>
      <c r="W155" s="204">
        <v>0</v>
      </c>
      <c r="X155" s="204">
        <v>0</v>
      </c>
      <c r="Y155" s="204">
        <v>0</v>
      </c>
      <c r="Z155" s="204">
        <v>84.54</v>
      </c>
      <c r="AA155" s="204">
        <v>0</v>
      </c>
      <c r="AB155" s="204">
        <v>0</v>
      </c>
    </row>
    <row r="156" ht="24" customHeight="1" spans="1:28">
      <c r="A156" s="209"/>
      <c r="B156" s="209"/>
      <c r="C156" s="209" t="s">
        <v>162</v>
      </c>
      <c r="D156" s="210" t="s">
        <v>187</v>
      </c>
      <c r="E156" s="204">
        <f t="shared" si="4"/>
        <v>2344.22</v>
      </c>
      <c r="F156" s="204">
        <v>2229</v>
      </c>
      <c r="G156" s="204">
        <v>0</v>
      </c>
      <c r="H156" s="204">
        <v>1575.32</v>
      </c>
      <c r="I156" s="204">
        <v>653.68</v>
      </c>
      <c r="J156" s="204">
        <v>30.68</v>
      </c>
      <c r="K156" s="204">
        <v>0</v>
      </c>
      <c r="L156" s="204">
        <v>0</v>
      </c>
      <c r="M156" s="204">
        <v>0</v>
      </c>
      <c r="N156" s="204">
        <v>84.54</v>
      </c>
      <c r="O156" s="204">
        <v>0</v>
      </c>
      <c r="P156" s="204">
        <v>0</v>
      </c>
      <c r="Q156" s="204">
        <f t="shared" si="5"/>
        <v>2344.22</v>
      </c>
      <c r="R156" s="204">
        <v>2229</v>
      </c>
      <c r="S156" s="204">
        <v>0</v>
      </c>
      <c r="T156" s="204">
        <v>1575.32</v>
      </c>
      <c r="U156" s="204">
        <v>653.68</v>
      </c>
      <c r="V156" s="204">
        <v>30.68</v>
      </c>
      <c r="W156" s="204">
        <v>0</v>
      </c>
      <c r="X156" s="204">
        <v>0</v>
      </c>
      <c r="Y156" s="204">
        <v>0</v>
      </c>
      <c r="Z156" s="204">
        <v>84.54</v>
      </c>
      <c r="AA156" s="204">
        <v>0</v>
      </c>
      <c r="AB156" s="204">
        <v>0</v>
      </c>
    </row>
    <row r="157" ht="24" customHeight="1" spans="1:28">
      <c r="A157" s="201" t="s">
        <v>213</v>
      </c>
      <c r="B157" s="202"/>
      <c r="C157" s="202"/>
      <c r="D157" s="203"/>
      <c r="E157" s="204">
        <f t="shared" si="4"/>
        <v>2794.44</v>
      </c>
      <c r="F157" s="204">
        <v>2709.01</v>
      </c>
      <c r="G157" s="204">
        <v>0</v>
      </c>
      <c r="H157" s="204">
        <v>2015.12</v>
      </c>
      <c r="I157" s="204">
        <v>693.89</v>
      </c>
      <c r="J157" s="204">
        <v>39.12</v>
      </c>
      <c r="K157" s="204">
        <v>0</v>
      </c>
      <c r="L157" s="204">
        <v>0</v>
      </c>
      <c r="M157" s="204">
        <v>0</v>
      </c>
      <c r="N157" s="204">
        <v>46.31</v>
      </c>
      <c r="O157" s="204">
        <v>0</v>
      </c>
      <c r="P157" s="204">
        <v>0</v>
      </c>
      <c r="Q157" s="204">
        <f t="shared" si="5"/>
        <v>2794.44</v>
      </c>
      <c r="R157" s="204">
        <v>2709.01</v>
      </c>
      <c r="S157" s="204">
        <v>0</v>
      </c>
      <c r="T157" s="204">
        <v>2015.12</v>
      </c>
      <c r="U157" s="204">
        <v>693.89</v>
      </c>
      <c r="V157" s="204">
        <v>39.12</v>
      </c>
      <c r="W157" s="204">
        <v>0</v>
      </c>
      <c r="X157" s="204">
        <v>0</v>
      </c>
      <c r="Y157" s="204">
        <v>0</v>
      </c>
      <c r="Z157" s="204">
        <v>46.31</v>
      </c>
      <c r="AA157" s="204">
        <v>0</v>
      </c>
      <c r="AB157" s="204">
        <v>0</v>
      </c>
    </row>
    <row r="158" ht="24" customHeight="1" spans="1:28">
      <c r="A158" s="209" t="s">
        <v>146</v>
      </c>
      <c r="B158" s="209"/>
      <c r="C158" s="209"/>
      <c r="D158" s="210" t="s">
        <v>147</v>
      </c>
      <c r="E158" s="204">
        <f t="shared" si="4"/>
        <v>2794.44</v>
      </c>
      <c r="F158" s="204">
        <v>2709.01</v>
      </c>
      <c r="G158" s="204">
        <v>0</v>
      </c>
      <c r="H158" s="204">
        <v>2015.12</v>
      </c>
      <c r="I158" s="204">
        <v>693.89</v>
      </c>
      <c r="J158" s="204">
        <v>39.12</v>
      </c>
      <c r="K158" s="204">
        <v>0</v>
      </c>
      <c r="L158" s="204">
        <v>0</v>
      </c>
      <c r="M158" s="204">
        <v>0</v>
      </c>
      <c r="N158" s="204">
        <v>46.31</v>
      </c>
      <c r="O158" s="204">
        <v>0</v>
      </c>
      <c r="P158" s="204">
        <v>0</v>
      </c>
      <c r="Q158" s="204">
        <f t="shared" si="5"/>
        <v>2794.44</v>
      </c>
      <c r="R158" s="204">
        <v>2709.01</v>
      </c>
      <c r="S158" s="204">
        <v>0</v>
      </c>
      <c r="T158" s="204">
        <v>2015.12</v>
      </c>
      <c r="U158" s="204">
        <v>693.89</v>
      </c>
      <c r="V158" s="204">
        <v>39.12</v>
      </c>
      <c r="W158" s="204">
        <v>0</v>
      </c>
      <c r="X158" s="204">
        <v>0</v>
      </c>
      <c r="Y158" s="204">
        <v>0</v>
      </c>
      <c r="Z158" s="204">
        <v>46.31</v>
      </c>
      <c r="AA158" s="204">
        <v>0</v>
      </c>
      <c r="AB158" s="204">
        <v>0</v>
      </c>
    </row>
    <row r="159" ht="24" customHeight="1" spans="1:28">
      <c r="A159" s="209"/>
      <c r="B159" s="209" t="s">
        <v>152</v>
      </c>
      <c r="C159" s="209"/>
      <c r="D159" s="210" t="s">
        <v>153</v>
      </c>
      <c r="E159" s="204">
        <f t="shared" si="4"/>
        <v>2794.44</v>
      </c>
      <c r="F159" s="204">
        <v>2709.01</v>
      </c>
      <c r="G159" s="204">
        <v>0</v>
      </c>
      <c r="H159" s="204">
        <v>2015.12</v>
      </c>
      <c r="I159" s="204">
        <v>693.89</v>
      </c>
      <c r="J159" s="204">
        <v>39.12</v>
      </c>
      <c r="K159" s="204">
        <v>0</v>
      </c>
      <c r="L159" s="204">
        <v>0</v>
      </c>
      <c r="M159" s="204">
        <v>0</v>
      </c>
      <c r="N159" s="204">
        <v>46.31</v>
      </c>
      <c r="O159" s="204">
        <v>0</v>
      </c>
      <c r="P159" s="204">
        <v>0</v>
      </c>
      <c r="Q159" s="204">
        <f t="shared" si="5"/>
        <v>2794.44</v>
      </c>
      <c r="R159" s="204">
        <v>2709.01</v>
      </c>
      <c r="S159" s="204">
        <v>0</v>
      </c>
      <c r="T159" s="204">
        <v>2015.12</v>
      </c>
      <c r="U159" s="204">
        <v>693.89</v>
      </c>
      <c r="V159" s="204">
        <v>39.12</v>
      </c>
      <c r="W159" s="204">
        <v>0</v>
      </c>
      <c r="X159" s="204">
        <v>0</v>
      </c>
      <c r="Y159" s="204">
        <v>0</v>
      </c>
      <c r="Z159" s="204">
        <v>46.31</v>
      </c>
      <c r="AA159" s="204">
        <v>0</v>
      </c>
      <c r="AB159" s="204">
        <v>0</v>
      </c>
    </row>
    <row r="160" ht="24" customHeight="1" spans="1:28">
      <c r="A160" s="209"/>
      <c r="B160" s="209"/>
      <c r="C160" s="209" t="s">
        <v>154</v>
      </c>
      <c r="D160" s="210" t="s">
        <v>155</v>
      </c>
      <c r="E160" s="204">
        <f t="shared" si="4"/>
        <v>2794.44</v>
      </c>
      <c r="F160" s="204">
        <v>2709.01</v>
      </c>
      <c r="G160" s="204">
        <v>0</v>
      </c>
      <c r="H160" s="204">
        <v>2015.12</v>
      </c>
      <c r="I160" s="204">
        <v>693.89</v>
      </c>
      <c r="J160" s="204">
        <v>39.12</v>
      </c>
      <c r="K160" s="204">
        <v>0</v>
      </c>
      <c r="L160" s="204">
        <v>0</v>
      </c>
      <c r="M160" s="204">
        <v>0</v>
      </c>
      <c r="N160" s="204">
        <v>46.31</v>
      </c>
      <c r="O160" s="204">
        <v>0</v>
      </c>
      <c r="P160" s="204">
        <v>0</v>
      </c>
      <c r="Q160" s="204">
        <f t="shared" si="5"/>
        <v>2794.44</v>
      </c>
      <c r="R160" s="204">
        <v>2709.01</v>
      </c>
      <c r="S160" s="204">
        <v>0</v>
      </c>
      <c r="T160" s="204">
        <v>2015.12</v>
      </c>
      <c r="U160" s="204">
        <v>693.89</v>
      </c>
      <c r="V160" s="204">
        <v>39.12</v>
      </c>
      <c r="W160" s="204">
        <v>0</v>
      </c>
      <c r="X160" s="204">
        <v>0</v>
      </c>
      <c r="Y160" s="204">
        <v>0</v>
      </c>
      <c r="Z160" s="204">
        <v>46.31</v>
      </c>
      <c r="AA160" s="204">
        <v>0</v>
      </c>
      <c r="AB160" s="204">
        <v>0</v>
      </c>
    </row>
    <row r="161" ht="24" customHeight="1" spans="1:28">
      <c r="A161" s="201" t="s">
        <v>214</v>
      </c>
      <c r="B161" s="202"/>
      <c r="C161" s="202"/>
      <c r="D161" s="203"/>
      <c r="E161" s="204">
        <f t="shared" si="4"/>
        <v>660</v>
      </c>
      <c r="F161" s="204">
        <v>460</v>
      </c>
      <c r="G161" s="204">
        <v>300</v>
      </c>
      <c r="H161" s="204">
        <v>0</v>
      </c>
      <c r="I161" s="204">
        <v>160</v>
      </c>
      <c r="J161" s="204">
        <v>0</v>
      </c>
      <c r="K161" s="204">
        <v>0</v>
      </c>
      <c r="L161" s="204">
        <v>0</v>
      </c>
      <c r="M161" s="204">
        <v>0</v>
      </c>
      <c r="N161" s="204">
        <v>200</v>
      </c>
      <c r="O161" s="204">
        <v>0</v>
      </c>
      <c r="P161" s="204">
        <v>0</v>
      </c>
      <c r="Q161" s="204">
        <f t="shared" si="5"/>
        <v>660</v>
      </c>
      <c r="R161" s="204">
        <v>460</v>
      </c>
      <c r="S161" s="204">
        <v>300</v>
      </c>
      <c r="T161" s="204">
        <v>0</v>
      </c>
      <c r="U161" s="204">
        <v>160</v>
      </c>
      <c r="V161" s="204">
        <v>0</v>
      </c>
      <c r="W161" s="204">
        <v>0</v>
      </c>
      <c r="X161" s="204">
        <v>0</v>
      </c>
      <c r="Y161" s="204">
        <v>0</v>
      </c>
      <c r="Z161" s="204">
        <v>200</v>
      </c>
      <c r="AA161" s="204">
        <v>0</v>
      </c>
      <c r="AB161" s="204">
        <v>0</v>
      </c>
    </row>
    <row r="162" ht="24" customHeight="1" spans="1:28">
      <c r="A162" s="209" t="s">
        <v>146</v>
      </c>
      <c r="B162" s="209"/>
      <c r="C162" s="209"/>
      <c r="D162" s="210" t="s">
        <v>147</v>
      </c>
      <c r="E162" s="204">
        <f t="shared" si="4"/>
        <v>660</v>
      </c>
      <c r="F162" s="204">
        <v>460</v>
      </c>
      <c r="G162" s="204">
        <v>300</v>
      </c>
      <c r="H162" s="204">
        <v>0</v>
      </c>
      <c r="I162" s="204">
        <v>160</v>
      </c>
      <c r="J162" s="204">
        <v>0</v>
      </c>
      <c r="K162" s="204">
        <v>0</v>
      </c>
      <c r="L162" s="204">
        <v>0</v>
      </c>
      <c r="M162" s="204">
        <v>0</v>
      </c>
      <c r="N162" s="204">
        <v>200</v>
      </c>
      <c r="O162" s="204">
        <v>0</v>
      </c>
      <c r="P162" s="204">
        <v>0</v>
      </c>
      <c r="Q162" s="204">
        <f t="shared" si="5"/>
        <v>660</v>
      </c>
      <c r="R162" s="204">
        <v>460</v>
      </c>
      <c r="S162" s="204">
        <v>300</v>
      </c>
      <c r="T162" s="204">
        <v>0</v>
      </c>
      <c r="U162" s="204">
        <v>160</v>
      </c>
      <c r="V162" s="204">
        <v>0</v>
      </c>
      <c r="W162" s="204">
        <v>0</v>
      </c>
      <c r="X162" s="204">
        <v>0</v>
      </c>
      <c r="Y162" s="204">
        <v>0</v>
      </c>
      <c r="Z162" s="204">
        <v>200</v>
      </c>
      <c r="AA162" s="204">
        <v>0</v>
      </c>
      <c r="AB162" s="204">
        <v>0</v>
      </c>
    </row>
    <row r="163" ht="24" customHeight="1" spans="1:28">
      <c r="A163" s="209"/>
      <c r="B163" s="209" t="s">
        <v>152</v>
      </c>
      <c r="C163" s="209"/>
      <c r="D163" s="210" t="s">
        <v>153</v>
      </c>
      <c r="E163" s="204">
        <f t="shared" si="4"/>
        <v>660</v>
      </c>
      <c r="F163" s="204">
        <v>460</v>
      </c>
      <c r="G163" s="204">
        <v>300</v>
      </c>
      <c r="H163" s="204">
        <v>0</v>
      </c>
      <c r="I163" s="204">
        <v>160</v>
      </c>
      <c r="J163" s="204">
        <v>0</v>
      </c>
      <c r="K163" s="204">
        <v>0</v>
      </c>
      <c r="L163" s="204">
        <v>0</v>
      </c>
      <c r="M163" s="204">
        <v>0</v>
      </c>
      <c r="N163" s="204">
        <v>200</v>
      </c>
      <c r="O163" s="204">
        <v>0</v>
      </c>
      <c r="P163" s="204">
        <v>0</v>
      </c>
      <c r="Q163" s="204">
        <f t="shared" si="5"/>
        <v>660</v>
      </c>
      <c r="R163" s="204">
        <v>460</v>
      </c>
      <c r="S163" s="204">
        <v>300</v>
      </c>
      <c r="T163" s="204">
        <v>0</v>
      </c>
      <c r="U163" s="204">
        <v>160</v>
      </c>
      <c r="V163" s="204">
        <v>0</v>
      </c>
      <c r="W163" s="204">
        <v>0</v>
      </c>
      <c r="X163" s="204">
        <v>0</v>
      </c>
      <c r="Y163" s="204">
        <v>0</v>
      </c>
      <c r="Z163" s="204">
        <v>200</v>
      </c>
      <c r="AA163" s="204">
        <v>0</v>
      </c>
      <c r="AB163" s="204">
        <v>0</v>
      </c>
    </row>
    <row r="164" ht="24" customHeight="1" spans="1:28">
      <c r="A164" s="209"/>
      <c r="B164" s="209"/>
      <c r="C164" s="209" t="s">
        <v>215</v>
      </c>
      <c r="D164" s="210" t="s">
        <v>216</v>
      </c>
      <c r="E164" s="204">
        <f t="shared" si="4"/>
        <v>660</v>
      </c>
      <c r="F164" s="204">
        <v>460</v>
      </c>
      <c r="G164" s="204">
        <v>300</v>
      </c>
      <c r="H164" s="204">
        <v>0</v>
      </c>
      <c r="I164" s="204">
        <v>160</v>
      </c>
      <c r="J164" s="204">
        <v>0</v>
      </c>
      <c r="K164" s="204">
        <v>0</v>
      </c>
      <c r="L164" s="204">
        <v>0</v>
      </c>
      <c r="M164" s="204">
        <v>0</v>
      </c>
      <c r="N164" s="204">
        <v>200</v>
      </c>
      <c r="O164" s="204">
        <v>0</v>
      </c>
      <c r="P164" s="204">
        <v>0</v>
      </c>
      <c r="Q164" s="204">
        <f t="shared" si="5"/>
        <v>660</v>
      </c>
      <c r="R164" s="204">
        <v>460</v>
      </c>
      <c r="S164" s="204">
        <v>300</v>
      </c>
      <c r="T164" s="204">
        <v>0</v>
      </c>
      <c r="U164" s="204">
        <v>160</v>
      </c>
      <c r="V164" s="204">
        <v>0</v>
      </c>
      <c r="W164" s="204">
        <v>0</v>
      </c>
      <c r="X164" s="204">
        <v>0</v>
      </c>
      <c r="Y164" s="204">
        <v>0</v>
      </c>
      <c r="Z164" s="204">
        <v>200</v>
      </c>
      <c r="AA164" s="204">
        <v>0</v>
      </c>
      <c r="AB164" s="204">
        <v>0</v>
      </c>
    </row>
    <row r="165" ht="24" customHeight="1" spans="1:28">
      <c r="A165" s="206" t="s">
        <v>217</v>
      </c>
      <c r="B165" s="207"/>
      <c r="C165" s="207"/>
      <c r="D165" s="208"/>
      <c r="E165" s="204">
        <f t="shared" si="4"/>
        <v>622.96</v>
      </c>
      <c r="F165" s="204">
        <v>555.98</v>
      </c>
      <c r="G165" s="204">
        <v>420.56</v>
      </c>
      <c r="H165" s="204">
        <v>0</v>
      </c>
      <c r="I165" s="204">
        <v>135.42</v>
      </c>
      <c r="J165" s="204">
        <v>24.05</v>
      </c>
      <c r="K165" s="204">
        <v>0</v>
      </c>
      <c r="L165" s="204">
        <v>0</v>
      </c>
      <c r="M165" s="204">
        <v>0</v>
      </c>
      <c r="N165" s="204">
        <v>42.93</v>
      </c>
      <c r="O165" s="204">
        <v>0</v>
      </c>
      <c r="P165" s="204">
        <v>0</v>
      </c>
      <c r="Q165" s="204">
        <f t="shared" si="5"/>
        <v>622.96</v>
      </c>
      <c r="R165" s="204">
        <v>555.98</v>
      </c>
      <c r="S165" s="204">
        <v>420.56</v>
      </c>
      <c r="T165" s="204">
        <v>0</v>
      </c>
      <c r="U165" s="204">
        <v>135.42</v>
      </c>
      <c r="V165" s="204">
        <v>24.05</v>
      </c>
      <c r="W165" s="204">
        <v>0</v>
      </c>
      <c r="X165" s="204">
        <v>0</v>
      </c>
      <c r="Y165" s="204">
        <v>0</v>
      </c>
      <c r="Z165" s="204">
        <v>42.93</v>
      </c>
      <c r="AA165" s="204">
        <v>12007.13</v>
      </c>
      <c r="AB165" s="204">
        <v>12007.13</v>
      </c>
    </row>
    <row r="166" ht="24" customHeight="1" spans="1:28">
      <c r="A166" s="209" t="s">
        <v>146</v>
      </c>
      <c r="B166" s="209"/>
      <c r="C166" s="209"/>
      <c r="D166" s="210" t="s">
        <v>147</v>
      </c>
      <c r="E166" s="204">
        <f t="shared" si="4"/>
        <v>622.96</v>
      </c>
      <c r="F166" s="204">
        <v>555.98</v>
      </c>
      <c r="G166" s="204">
        <v>420.56</v>
      </c>
      <c r="H166" s="204">
        <v>0</v>
      </c>
      <c r="I166" s="204">
        <v>135.42</v>
      </c>
      <c r="J166" s="204">
        <v>24.05</v>
      </c>
      <c r="K166" s="204">
        <v>0</v>
      </c>
      <c r="L166" s="204">
        <v>0</v>
      </c>
      <c r="M166" s="204">
        <v>0</v>
      </c>
      <c r="N166" s="204">
        <v>42.93</v>
      </c>
      <c r="O166" s="204">
        <v>0</v>
      </c>
      <c r="P166" s="204">
        <v>0</v>
      </c>
      <c r="Q166" s="204">
        <f t="shared" si="5"/>
        <v>622.96</v>
      </c>
      <c r="R166" s="204">
        <v>555.98</v>
      </c>
      <c r="S166" s="204">
        <v>420.56</v>
      </c>
      <c r="T166" s="204">
        <v>0</v>
      </c>
      <c r="U166" s="204">
        <v>135.42</v>
      </c>
      <c r="V166" s="204">
        <v>24.05</v>
      </c>
      <c r="W166" s="204">
        <v>0</v>
      </c>
      <c r="X166" s="204">
        <v>0</v>
      </c>
      <c r="Y166" s="204">
        <v>0</v>
      </c>
      <c r="Z166" s="204">
        <v>42.93</v>
      </c>
      <c r="AA166" s="204">
        <v>12007.13</v>
      </c>
      <c r="AB166" s="204">
        <v>12007.13</v>
      </c>
    </row>
    <row r="167" ht="24" customHeight="1" spans="1:28">
      <c r="A167" s="209"/>
      <c r="B167" s="209" t="s">
        <v>148</v>
      </c>
      <c r="C167" s="209"/>
      <c r="D167" s="210" t="s">
        <v>149</v>
      </c>
      <c r="E167" s="204">
        <f t="shared" si="4"/>
        <v>0</v>
      </c>
      <c r="F167" s="204">
        <v>0</v>
      </c>
      <c r="G167" s="204">
        <v>0</v>
      </c>
      <c r="H167" s="204">
        <v>0</v>
      </c>
      <c r="I167" s="204">
        <v>0</v>
      </c>
      <c r="J167" s="204">
        <v>0</v>
      </c>
      <c r="K167" s="204">
        <v>0</v>
      </c>
      <c r="L167" s="204">
        <v>0</v>
      </c>
      <c r="M167" s="204">
        <v>0</v>
      </c>
      <c r="N167" s="204">
        <v>0</v>
      </c>
      <c r="O167" s="204">
        <v>0</v>
      </c>
      <c r="P167" s="204">
        <v>0</v>
      </c>
      <c r="Q167" s="204">
        <f t="shared" si="5"/>
        <v>0</v>
      </c>
      <c r="R167" s="204">
        <v>0</v>
      </c>
      <c r="S167" s="204">
        <v>0</v>
      </c>
      <c r="T167" s="204">
        <v>0</v>
      </c>
      <c r="U167" s="204">
        <v>0</v>
      </c>
      <c r="V167" s="204">
        <v>0</v>
      </c>
      <c r="W167" s="204">
        <v>0</v>
      </c>
      <c r="X167" s="204">
        <v>0</v>
      </c>
      <c r="Y167" s="204">
        <v>0</v>
      </c>
      <c r="Z167" s="204">
        <v>0</v>
      </c>
      <c r="AA167" s="204">
        <v>10</v>
      </c>
      <c r="AB167" s="204">
        <v>10</v>
      </c>
    </row>
    <row r="168" ht="24" customHeight="1" spans="1:28">
      <c r="A168" s="209"/>
      <c r="B168" s="209"/>
      <c r="C168" s="209" t="s">
        <v>215</v>
      </c>
      <c r="D168" s="210" t="s">
        <v>218</v>
      </c>
      <c r="E168" s="204">
        <f t="shared" si="4"/>
        <v>0</v>
      </c>
      <c r="F168" s="204">
        <v>0</v>
      </c>
      <c r="G168" s="204">
        <v>0</v>
      </c>
      <c r="H168" s="204">
        <v>0</v>
      </c>
      <c r="I168" s="204">
        <v>0</v>
      </c>
      <c r="J168" s="204">
        <v>0</v>
      </c>
      <c r="K168" s="204">
        <v>0</v>
      </c>
      <c r="L168" s="204">
        <v>0</v>
      </c>
      <c r="M168" s="204">
        <v>0</v>
      </c>
      <c r="N168" s="204">
        <v>0</v>
      </c>
      <c r="O168" s="204">
        <v>0</v>
      </c>
      <c r="P168" s="204">
        <v>0</v>
      </c>
      <c r="Q168" s="204">
        <f t="shared" si="5"/>
        <v>0</v>
      </c>
      <c r="R168" s="204">
        <v>0</v>
      </c>
      <c r="S168" s="204">
        <v>0</v>
      </c>
      <c r="T168" s="204">
        <v>0</v>
      </c>
      <c r="U168" s="204">
        <v>0</v>
      </c>
      <c r="V168" s="204">
        <v>0</v>
      </c>
      <c r="W168" s="204">
        <v>0</v>
      </c>
      <c r="X168" s="204">
        <v>0</v>
      </c>
      <c r="Y168" s="204">
        <v>0</v>
      </c>
      <c r="Z168" s="204">
        <v>0</v>
      </c>
      <c r="AA168" s="204">
        <v>10</v>
      </c>
      <c r="AB168" s="204">
        <v>10</v>
      </c>
    </row>
    <row r="169" ht="24" customHeight="1" spans="1:28">
      <c r="A169" s="209"/>
      <c r="B169" s="209" t="s">
        <v>152</v>
      </c>
      <c r="C169" s="209"/>
      <c r="D169" s="210" t="s">
        <v>153</v>
      </c>
      <c r="E169" s="204">
        <f t="shared" si="4"/>
        <v>0</v>
      </c>
      <c r="F169" s="204">
        <v>0</v>
      </c>
      <c r="G169" s="204">
        <v>0</v>
      </c>
      <c r="H169" s="204">
        <v>0</v>
      </c>
      <c r="I169" s="204">
        <v>0</v>
      </c>
      <c r="J169" s="204">
        <v>0</v>
      </c>
      <c r="K169" s="204">
        <v>0</v>
      </c>
      <c r="L169" s="204">
        <v>0</v>
      </c>
      <c r="M169" s="204">
        <v>0</v>
      </c>
      <c r="N169" s="204">
        <v>0</v>
      </c>
      <c r="O169" s="204">
        <v>0</v>
      </c>
      <c r="P169" s="204">
        <v>0</v>
      </c>
      <c r="Q169" s="204">
        <f t="shared" si="5"/>
        <v>0</v>
      </c>
      <c r="R169" s="204">
        <v>0</v>
      </c>
      <c r="S169" s="204">
        <v>0</v>
      </c>
      <c r="T169" s="204">
        <v>0</v>
      </c>
      <c r="U169" s="204">
        <v>0</v>
      </c>
      <c r="V169" s="204">
        <v>0</v>
      </c>
      <c r="W169" s="204">
        <v>0</v>
      </c>
      <c r="X169" s="204">
        <v>0</v>
      </c>
      <c r="Y169" s="204">
        <v>0</v>
      </c>
      <c r="Z169" s="204">
        <v>0</v>
      </c>
      <c r="AA169" s="204">
        <v>5207.98</v>
      </c>
      <c r="AB169" s="204">
        <v>5207.98</v>
      </c>
    </row>
    <row r="170" ht="24" customHeight="1" spans="1:28">
      <c r="A170" s="209"/>
      <c r="B170" s="209"/>
      <c r="C170" s="209" t="s">
        <v>148</v>
      </c>
      <c r="D170" s="210" t="s">
        <v>219</v>
      </c>
      <c r="E170" s="204">
        <f t="shared" si="4"/>
        <v>0</v>
      </c>
      <c r="F170" s="204">
        <v>0</v>
      </c>
      <c r="G170" s="204">
        <v>0</v>
      </c>
      <c r="H170" s="204">
        <v>0</v>
      </c>
      <c r="I170" s="204">
        <v>0</v>
      </c>
      <c r="J170" s="204">
        <v>0</v>
      </c>
      <c r="K170" s="204">
        <v>0</v>
      </c>
      <c r="L170" s="204">
        <v>0</v>
      </c>
      <c r="M170" s="204">
        <v>0</v>
      </c>
      <c r="N170" s="204">
        <v>0</v>
      </c>
      <c r="O170" s="204">
        <v>0</v>
      </c>
      <c r="P170" s="204">
        <v>0</v>
      </c>
      <c r="Q170" s="204">
        <f t="shared" si="5"/>
        <v>0</v>
      </c>
      <c r="R170" s="204">
        <v>0</v>
      </c>
      <c r="S170" s="204">
        <v>0</v>
      </c>
      <c r="T170" s="204">
        <v>0</v>
      </c>
      <c r="U170" s="204">
        <v>0</v>
      </c>
      <c r="V170" s="204">
        <v>0</v>
      </c>
      <c r="W170" s="204">
        <v>0</v>
      </c>
      <c r="X170" s="204">
        <v>0</v>
      </c>
      <c r="Y170" s="204">
        <v>0</v>
      </c>
      <c r="Z170" s="204">
        <v>0</v>
      </c>
      <c r="AA170" s="204">
        <v>146.86</v>
      </c>
      <c r="AB170" s="204">
        <v>146.86</v>
      </c>
    </row>
    <row r="171" ht="24" customHeight="1" spans="1:28">
      <c r="A171" s="209"/>
      <c r="B171" s="209"/>
      <c r="C171" s="209" t="s">
        <v>152</v>
      </c>
      <c r="D171" s="210" t="s">
        <v>220</v>
      </c>
      <c r="E171" s="204">
        <f t="shared" si="4"/>
        <v>0</v>
      </c>
      <c r="F171" s="204">
        <v>0</v>
      </c>
      <c r="G171" s="204">
        <v>0</v>
      </c>
      <c r="H171" s="204">
        <v>0</v>
      </c>
      <c r="I171" s="204">
        <v>0</v>
      </c>
      <c r="J171" s="204">
        <v>0</v>
      </c>
      <c r="K171" s="204">
        <v>0</v>
      </c>
      <c r="L171" s="204">
        <v>0</v>
      </c>
      <c r="M171" s="204">
        <v>0</v>
      </c>
      <c r="N171" s="204">
        <v>0</v>
      </c>
      <c r="O171" s="204">
        <v>0</v>
      </c>
      <c r="P171" s="204">
        <v>0</v>
      </c>
      <c r="Q171" s="204">
        <f t="shared" si="5"/>
        <v>0</v>
      </c>
      <c r="R171" s="204">
        <v>0</v>
      </c>
      <c r="S171" s="204">
        <v>0</v>
      </c>
      <c r="T171" s="204">
        <v>0</v>
      </c>
      <c r="U171" s="204">
        <v>0</v>
      </c>
      <c r="V171" s="204">
        <v>0</v>
      </c>
      <c r="W171" s="204">
        <v>0</v>
      </c>
      <c r="X171" s="204">
        <v>0</v>
      </c>
      <c r="Y171" s="204">
        <v>0</v>
      </c>
      <c r="Z171" s="204">
        <v>0</v>
      </c>
      <c r="AA171" s="204">
        <v>2585.42</v>
      </c>
      <c r="AB171" s="204">
        <v>2585.42</v>
      </c>
    </row>
    <row r="172" ht="24" customHeight="1" spans="1:28">
      <c r="A172" s="209"/>
      <c r="B172" s="209"/>
      <c r="C172" s="209" t="s">
        <v>162</v>
      </c>
      <c r="D172" s="210" t="s">
        <v>163</v>
      </c>
      <c r="E172" s="204">
        <f t="shared" si="4"/>
        <v>0</v>
      </c>
      <c r="F172" s="204">
        <v>0</v>
      </c>
      <c r="G172" s="204">
        <v>0</v>
      </c>
      <c r="H172" s="204">
        <v>0</v>
      </c>
      <c r="I172" s="204">
        <v>0</v>
      </c>
      <c r="J172" s="204">
        <v>0</v>
      </c>
      <c r="K172" s="204">
        <v>0</v>
      </c>
      <c r="L172" s="204">
        <v>0</v>
      </c>
      <c r="M172" s="204">
        <v>0</v>
      </c>
      <c r="N172" s="204">
        <v>0</v>
      </c>
      <c r="O172" s="204">
        <v>0</v>
      </c>
      <c r="P172" s="204">
        <v>0</v>
      </c>
      <c r="Q172" s="204">
        <f t="shared" si="5"/>
        <v>0</v>
      </c>
      <c r="R172" s="204">
        <v>0</v>
      </c>
      <c r="S172" s="204">
        <v>0</v>
      </c>
      <c r="T172" s="204">
        <v>0</v>
      </c>
      <c r="U172" s="204">
        <v>0</v>
      </c>
      <c r="V172" s="204">
        <v>0</v>
      </c>
      <c r="W172" s="204">
        <v>0</v>
      </c>
      <c r="X172" s="204">
        <v>0</v>
      </c>
      <c r="Y172" s="204">
        <v>0</v>
      </c>
      <c r="Z172" s="204">
        <v>0</v>
      </c>
      <c r="AA172" s="204">
        <v>1682.26</v>
      </c>
      <c r="AB172" s="204">
        <v>1682.26</v>
      </c>
    </row>
    <row r="173" ht="24" customHeight="1" spans="1:28">
      <c r="A173" s="209"/>
      <c r="B173" s="209"/>
      <c r="C173" s="209" t="s">
        <v>154</v>
      </c>
      <c r="D173" s="210" t="s">
        <v>155</v>
      </c>
      <c r="E173" s="204">
        <f t="shared" si="4"/>
        <v>0</v>
      </c>
      <c r="F173" s="204">
        <v>0</v>
      </c>
      <c r="G173" s="204">
        <v>0</v>
      </c>
      <c r="H173" s="204">
        <v>0</v>
      </c>
      <c r="I173" s="204">
        <v>0</v>
      </c>
      <c r="J173" s="204">
        <v>0</v>
      </c>
      <c r="K173" s="204">
        <v>0</v>
      </c>
      <c r="L173" s="204">
        <v>0</v>
      </c>
      <c r="M173" s="204">
        <v>0</v>
      </c>
      <c r="N173" s="204">
        <v>0</v>
      </c>
      <c r="O173" s="204">
        <v>0</v>
      </c>
      <c r="P173" s="204">
        <v>0</v>
      </c>
      <c r="Q173" s="204">
        <f t="shared" si="5"/>
        <v>0</v>
      </c>
      <c r="R173" s="204">
        <v>0</v>
      </c>
      <c r="S173" s="204">
        <v>0</v>
      </c>
      <c r="T173" s="204">
        <v>0</v>
      </c>
      <c r="U173" s="204">
        <v>0</v>
      </c>
      <c r="V173" s="204">
        <v>0</v>
      </c>
      <c r="W173" s="204">
        <v>0</v>
      </c>
      <c r="X173" s="204">
        <v>0</v>
      </c>
      <c r="Y173" s="204">
        <v>0</v>
      </c>
      <c r="Z173" s="204">
        <v>0</v>
      </c>
      <c r="AA173" s="204">
        <v>793.44</v>
      </c>
      <c r="AB173" s="204">
        <v>793.44</v>
      </c>
    </row>
    <row r="174" ht="24" customHeight="1" spans="1:28">
      <c r="A174" s="209"/>
      <c r="B174" s="209" t="s">
        <v>162</v>
      </c>
      <c r="C174" s="209"/>
      <c r="D174" s="210" t="s">
        <v>183</v>
      </c>
      <c r="E174" s="204">
        <f t="shared" si="4"/>
        <v>0</v>
      </c>
      <c r="F174" s="204">
        <v>0</v>
      </c>
      <c r="G174" s="204">
        <v>0</v>
      </c>
      <c r="H174" s="204">
        <v>0</v>
      </c>
      <c r="I174" s="204">
        <v>0</v>
      </c>
      <c r="J174" s="204">
        <v>0</v>
      </c>
      <c r="K174" s="204">
        <v>0</v>
      </c>
      <c r="L174" s="204">
        <v>0</v>
      </c>
      <c r="M174" s="204">
        <v>0</v>
      </c>
      <c r="N174" s="204">
        <v>0</v>
      </c>
      <c r="O174" s="204">
        <v>0</v>
      </c>
      <c r="P174" s="204">
        <v>0</v>
      </c>
      <c r="Q174" s="204">
        <f t="shared" si="5"/>
        <v>0</v>
      </c>
      <c r="R174" s="204">
        <v>0</v>
      </c>
      <c r="S174" s="204">
        <v>0</v>
      </c>
      <c r="T174" s="204">
        <v>0</v>
      </c>
      <c r="U174" s="204">
        <v>0</v>
      </c>
      <c r="V174" s="204">
        <v>0</v>
      </c>
      <c r="W174" s="204">
        <v>0</v>
      </c>
      <c r="X174" s="204">
        <v>0</v>
      </c>
      <c r="Y174" s="204">
        <v>0</v>
      </c>
      <c r="Z174" s="204">
        <v>0</v>
      </c>
      <c r="AA174" s="204">
        <v>7.4</v>
      </c>
      <c r="AB174" s="204">
        <v>7.4</v>
      </c>
    </row>
    <row r="175" ht="24" customHeight="1" spans="1:28">
      <c r="A175" s="209"/>
      <c r="B175" s="209"/>
      <c r="C175" s="209" t="s">
        <v>154</v>
      </c>
      <c r="D175" s="210" t="s">
        <v>184</v>
      </c>
      <c r="E175" s="204">
        <f t="shared" si="4"/>
        <v>0</v>
      </c>
      <c r="F175" s="204">
        <v>0</v>
      </c>
      <c r="G175" s="204">
        <v>0</v>
      </c>
      <c r="H175" s="204">
        <v>0</v>
      </c>
      <c r="I175" s="204">
        <v>0</v>
      </c>
      <c r="J175" s="204">
        <v>0</v>
      </c>
      <c r="K175" s="204">
        <v>0</v>
      </c>
      <c r="L175" s="204">
        <v>0</v>
      </c>
      <c r="M175" s="204">
        <v>0</v>
      </c>
      <c r="N175" s="204">
        <v>0</v>
      </c>
      <c r="O175" s="204">
        <v>0</v>
      </c>
      <c r="P175" s="204">
        <v>0</v>
      </c>
      <c r="Q175" s="204">
        <f t="shared" si="5"/>
        <v>0</v>
      </c>
      <c r="R175" s="204">
        <v>0</v>
      </c>
      <c r="S175" s="204">
        <v>0</v>
      </c>
      <c r="T175" s="204">
        <v>0</v>
      </c>
      <c r="U175" s="204">
        <v>0</v>
      </c>
      <c r="V175" s="204">
        <v>0</v>
      </c>
      <c r="W175" s="204">
        <v>0</v>
      </c>
      <c r="X175" s="204">
        <v>0</v>
      </c>
      <c r="Y175" s="204">
        <v>0</v>
      </c>
      <c r="Z175" s="204">
        <v>0</v>
      </c>
      <c r="AA175" s="204">
        <v>7.4</v>
      </c>
      <c r="AB175" s="204">
        <v>7.4</v>
      </c>
    </row>
    <row r="176" ht="24" customHeight="1" spans="1:28">
      <c r="A176" s="209"/>
      <c r="B176" s="209" t="s">
        <v>168</v>
      </c>
      <c r="C176" s="209"/>
      <c r="D176" s="210" t="s">
        <v>169</v>
      </c>
      <c r="E176" s="204">
        <f t="shared" si="4"/>
        <v>0</v>
      </c>
      <c r="F176" s="204">
        <v>0</v>
      </c>
      <c r="G176" s="204">
        <v>0</v>
      </c>
      <c r="H176" s="204">
        <v>0</v>
      </c>
      <c r="I176" s="204">
        <v>0</v>
      </c>
      <c r="J176" s="204">
        <v>0</v>
      </c>
      <c r="K176" s="204">
        <v>0</v>
      </c>
      <c r="L176" s="204">
        <v>0</v>
      </c>
      <c r="M176" s="204">
        <v>0</v>
      </c>
      <c r="N176" s="204">
        <v>0</v>
      </c>
      <c r="O176" s="204">
        <v>0</v>
      </c>
      <c r="P176" s="204">
        <v>0</v>
      </c>
      <c r="Q176" s="204">
        <f t="shared" si="5"/>
        <v>0</v>
      </c>
      <c r="R176" s="204">
        <v>0</v>
      </c>
      <c r="S176" s="204">
        <v>0</v>
      </c>
      <c r="T176" s="204">
        <v>0</v>
      </c>
      <c r="U176" s="204">
        <v>0</v>
      </c>
      <c r="V176" s="204">
        <v>0</v>
      </c>
      <c r="W176" s="204">
        <v>0</v>
      </c>
      <c r="X176" s="204">
        <v>0</v>
      </c>
      <c r="Y176" s="204">
        <v>0</v>
      </c>
      <c r="Z176" s="204">
        <v>0</v>
      </c>
      <c r="AA176" s="204">
        <v>105.75</v>
      </c>
      <c r="AB176" s="204">
        <v>105.75</v>
      </c>
    </row>
    <row r="177" ht="24" customHeight="1" spans="1:28">
      <c r="A177" s="209"/>
      <c r="B177" s="209"/>
      <c r="C177" s="209" t="s">
        <v>148</v>
      </c>
      <c r="D177" s="210" t="s">
        <v>170</v>
      </c>
      <c r="E177" s="204">
        <f t="shared" si="4"/>
        <v>0</v>
      </c>
      <c r="F177" s="204">
        <v>0</v>
      </c>
      <c r="G177" s="204">
        <v>0</v>
      </c>
      <c r="H177" s="204">
        <v>0</v>
      </c>
      <c r="I177" s="204">
        <v>0</v>
      </c>
      <c r="J177" s="204">
        <v>0</v>
      </c>
      <c r="K177" s="204">
        <v>0</v>
      </c>
      <c r="L177" s="204">
        <v>0</v>
      </c>
      <c r="M177" s="204">
        <v>0</v>
      </c>
      <c r="N177" s="204">
        <v>0</v>
      </c>
      <c r="O177" s="204">
        <v>0</v>
      </c>
      <c r="P177" s="204">
        <v>0</v>
      </c>
      <c r="Q177" s="204">
        <f t="shared" si="5"/>
        <v>0</v>
      </c>
      <c r="R177" s="204">
        <v>0</v>
      </c>
      <c r="S177" s="204">
        <v>0</v>
      </c>
      <c r="T177" s="204">
        <v>0</v>
      </c>
      <c r="U177" s="204">
        <v>0</v>
      </c>
      <c r="V177" s="204">
        <v>0</v>
      </c>
      <c r="W177" s="204">
        <v>0</v>
      </c>
      <c r="X177" s="204">
        <v>0</v>
      </c>
      <c r="Y177" s="204">
        <v>0</v>
      </c>
      <c r="Z177" s="204">
        <v>0</v>
      </c>
      <c r="AA177" s="204">
        <v>105.75</v>
      </c>
      <c r="AB177" s="204">
        <v>105.75</v>
      </c>
    </row>
    <row r="178" ht="24" customHeight="1" spans="1:28">
      <c r="A178" s="209"/>
      <c r="B178" s="209" t="s">
        <v>221</v>
      </c>
      <c r="C178" s="209"/>
      <c r="D178" s="210" t="s">
        <v>222</v>
      </c>
      <c r="E178" s="204">
        <f t="shared" si="4"/>
        <v>0</v>
      </c>
      <c r="F178" s="204">
        <v>0</v>
      </c>
      <c r="G178" s="204">
        <v>0</v>
      </c>
      <c r="H178" s="204">
        <v>0</v>
      </c>
      <c r="I178" s="204">
        <v>0</v>
      </c>
      <c r="J178" s="204">
        <v>0</v>
      </c>
      <c r="K178" s="204">
        <v>0</v>
      </c>
      <c r="L178" s="204">
        <v>0</v>
      </c>
      <c r="M178" s="204">
        <v>0</v>
      </c>
      <c r="N178" s="204">
        <v>0</v>
      </c>
      <c r="O178" s="204">
        <v>0</v>
      </c>
      <c r="P178" s="204">
        <v>0</v>
      </c>
      <c r="Q178" s="204">
        <f t="shared" si="5"/>
        <v>0</v>
      </c>
      <c r="R178" s="204">
        <v>0</v>
      </c>
      <c r="S178" s="204">
        <v>0</v>
      </c>
      <c r="T178" s="204">
        <v>0</v>
      </c>
      <c r="U178" s="204">
        <v>0</v>
      </c>
      <c r="V178" s="204">
        <v>0</v>
      </c>
      <c r="W178" s="204">
        <v>0</v>
      </c>
      <c r="X178" s="204">
        <v>0</v>
      </c>
      <c r="Y178" s="204">
        <v>0</v>
      </c>
      <c r="Z178" s="204">
        <v>0</v>
      </c>
      <c r="AA178" s="204">
        <v>6500</v>
      </c>
      <c r="AB178" s="204">
        <v>6500</v>
      </c>
    </row>
    <row r="179" ht="24" customHeight="1" spans="1:28">
      <c r="A179" s="209"/>
      <c r="B179" s="209"/>
      <c r="C179" s="209" t="s">
        <v>148</v>
      </c>
      <c r="D179" s="210" t="s">
        <v>223</v>
      </c>
      <c r="E179" s="204">
        <f t="shared" si="4"/>
        <v>0</v>
      </c>
      <c r="F179" s="204">
        <v>0</v>
      </c>
      <c r="G179" s="204">
        <v>0</v>
      </c>
      <c r="H179" s="204">
        <v>0</v>
      </c>
      <c r="I179" s="204">
        <v>0</v>
      </c>
      <c r="J179" s="204">
        <v>0</v>
      </c>
      <c r="K179" s="204">
        <v>0</v>
      </c>
      <c r="L179" s="204">
        <v>0</v>
      </c>
      <c r="M179" s="204">
        <v>0</v>
      </c>
      <c r="N179" s="204">
        <v>0</v>
      </c>
      <c r="O179" s="204">
        <v>0</v>
      </c>
      <c r="P179" s="204">
        <v>0</v>
      </c>
      <c r="Q179" s="204">
        <f t="shared" si="5"/>
        <v>0</v>
      </c>
      <c r="R179" s="204">
        <v>0</v>
      </c>
      <c r="S179" s="204">
        <v>0</v>
      </c>
      <c r="T179" s="204">
        <v>0</v>
      </c>
      <c r="U179" s="204">
        <v>0</v>
      </c>
      <c r="V179" s="204">
        <v>0</v>
      </c>
      <c r="W179" s="204">
        <v>0</v>
      </c>
      <c r="X179" s="204">
        <v>0</v>
      </c>
      <c r="Y179" s="204">
        <v>0</v>
      </c>
      <c r="Z179" s="204">
        <v>0</v>
      </c>
      <c r="AA179" s="204">
        <v>2000</v>
      </c>
      <c r="AB179" s="204">
        <v>2000</v>
      </c>
    </row>
    <row r="180" ht="24" customHeight="1" spans="1:28">
      <c r="A180" s="209"/>
      <c r="B180" s="209"/>
      <c r="C180" s="209" t="s">
        <v>152</v>
      </c>
      <c r="D180" s="210" t="s">
        <v>224</v>
      </c>
      <c r="E180" s="204">
        <f t="shared" si="4"/>
        <v>0</v>
      </c>
      <c r="F180" s="204">
        <v>0</v>
      </c>
      <c r="G180" s="204">
        <v>0</v>
      </c>
      <c r="H180" s="204">
        <v>0</v>
      </c>
      <c r="I180" s="204">
        <v>0</v>
      </c>
      <c r="J180" s="204">
        <v>0</v>
      </c>
      <c r="K180" s="204">
        <v>0</v>
      </c>
      <c r="L180" s="204">
        <v>0</v>
      </c>
      <c r="M180" s="204">
        <v>0</v>
      </c>
      <c r="N180" s="204">
        <v>0</v>
      </c>
      <c r="O180" s="204">
        <v>0</v>
      </c>
      <c r="P180" s="204">
        <v>0</v>
      </c>
      <c r="Q180" s="204">
        <f t="shared" si="5"/>
        <v>0</v>
      </c>
      <c r="R180" s="204">
        <v>0</v>
      </c>
      <c r="S180" s="204">
        <v>0</v>
      </c>
      <c r="T180" s="204">
        <v>0</v>
      </c>
      <c r="U180" s="204">
        <v>0</v>
      </c>
      <c r="V180" s="204">
        <v>0</v>
      </c>
      <c r="W180" s="204">
        <v>0</v>
      </c>
      <c r="X180" s="204">
        <v>0</v>
      </c>
      <c r="Y180" s="204">
        <v>0</v>
      </c>
      <c r="Z180" s="204">
        <v>0</v>
      </c>
      <c r="AA180" s="204">
        <v>400</v>
      </c>
      <c r="AB180" s="204">
        <v>400</v>
      </c>
    </row>
    <row r="181" ht="24" customHeight="1" spans="1:28">
      <c r="A181" s="209"/>
      <c r="B181" s="209"/>
      <c r="C181" s="209" t="s">
        <v>162</v>
      </c>
      <c r="D181" s="210" t="s">
        <v>225</v>
      </c>
      <c r="E181" s="204">
        <f t="shared" si="4"/>
        <v>0</v>
      </c>
      <c r="F181" s="204">
        <v>0</v>
      </c>
      <c r="G181" s="204">
        <v>0</v>
      </c>
      <c r="H181" s="204">
        <v>0</v>
      </c>
      <c r="I181" s="204">
        <v>0</v>
      </c>
      <c r="J181" s="204">
        <v>0</v>
      </c>
      <c r="K181" s="204">
        <v>0</v>
      </c>
      <c r="L181" s="204">
        <v>0</v>
      </c>
      <c r="M181" s="204">
        <v>0</v>
      </c>
      <c r="N181" s="204">
        <v>0</v>
      </c>
      <c r="O181" s="204">
        <v>0</v>
      </c>
      <c r="P181" s="204">
        <v>0</v>
      </c>
      <c r="Q181" s="204">
        <f t="shared" si="5"/>
        <v>0</v>
      </c>
      <c r="R181" s="204">
        <v>0</v>
      </c>
      <c r="S181" s="204">
        <v>0</v>
      </c>
      <c r="T181" s="204">
        <v>0</v>
      </c>
      <c r="U181" s="204">
        <v>0</v>
      </c>
      <c r="V181" s="204">
        <v>0</v>
      </c>
      <c r="W181" s="204">
        <v>0</v>
      </c>
      <c r="X181" s="204">
        <v>0</v>
      </c>
      <c r="Y181" s="204">
        <v>0</v>
      </c>
      <c r="Z181" s="204">
        <v>0</v>
      </c>
      <c r="AA181" s="204">
        <v>2000</v>
      </c>
      <c r="AB181" s="204">
        <v>2000</v>
      </c>
    </row>
    <row r="182" ht="24" customHeight="1" spans="1:28">
      <c r="A182" s="209"/>
      <c r="B182" s="209"/>
      <c r="C182" s="209" t="s">
        <v>154</v>
      </c>
      <c r="D182" s="210" t="s">
        <v>226</v>
      </c>
      <c r="E182" s="204">
        <f t="shared" si="4"/>
        <v>0</v>
      </c>
      <c r="F182" s="204">
        <v>0</v>
      </c>
      <c r="G182" s="204">
        <v>0</v>
      </c>
      <c r="H182" s="204">
        <v>0</v>
      </c>
      <c r="I182" s="204">
        <v>0</v>
      </c>
      <c r="J182" s="204">
        <v>0</v>
      </c>
      <c r="K182" s="204">
        <v>0</v>
      </c>
      <c r="L182" s="204">
        <v>0</v>
      </c>
      <c r="M182" s="204">
        <v>0</v>
      </c>
      <c r="N182" s="204">
        <v>0</v>
      </c>
      <c r="O182" s="204">
        <v>0</v>
      </c>
      <c r="P182" s="204">
        <v>0</v>
      </c>
      <c r="Q182" s="204">
        <f t="shared" si="5"/>
        <v>0</v>
      </c>
      <c r="R182" s="204">
        <v>0</v>
      </c>
      <c r="S182" s="204">
        <v>0</v>
      </c>
      <c r="T182" s="204">
        <v>0</v>
      </c>
      <c r="U182" s="204">
        <v>0</v>
      </c>
      <c r="V182" s="204">
        <v>0</v>
      </c>
      <c r="W182" s="204">
        <v>0</v>
      </c>
      <c r="X182" s="204">
        <v>0</v>
      </c>
      <c r="Y182" s="204">
        <v>0</v>
      </c>
      <c r="Z182" s="204">
        <v>0</v>
      </c>
      <c r="AA182" s="204">
        <v>300</v>
      </c>
      <c r="AB182" s="204">
        <v>300</v>
      </c>
    </row>
    <row r="183" ht="24" customHeight="1" spans="1:28">
      <c r="A183" s="209"/>
      <c r="B183" s="209"/>
      <c r="C183" s="209" t="s">
        <v>227</v>
      </c>
      <c r="D183" s="210" t="s">
        <v>228</v>
      </c>
      <c r="E183" s="204">
        <f t="shared" si="4"/>
        <v>0</v>
      </c>
      <c r="F183" s="204">
        <v>0</v>
      </c>
      <c r="G183" s="204">
        <v>0</v>
      </c>
      <c r="H183" s="204">
        <v>0</v>
      </c>
      <c r="I183" s="204">
        <v>0</v>
      </c>
      <c r="J183" s="204">
        <v>0</v>
      </c>
      <c r="K183" s="204">
        <v>0</v>
      </c>
      <c r="L183" s="204">
        <v>0</v>
      </c>
      <c r="M183" s="204">
        <v>0</v>
      </c>
      <c r="N183" s="204">
        <v>0</v>
      </c>
      <c r="O183" s="204">
        <v>0</v>
      </c>
      <c r="P183" s="204">
        <v>0</v>
      </c>
      <c r="Q183" s="204">
        <f t="shared" si="5"/>
        <v>0</v>
      </c>
      <c r="R183" s="204">
        <v>0</v>
      </c>
      <c r="S183" s="204">
        <v>0</v>
      </c>
      <c r="T183" s="204">
        <v>0</v>
      </c>
      <c r="U183" s="204">
        <v>0</v>
      </c>
      <c r="V183" s="204">
        <v>0</v>
      </c>
      <c r="W183" s="204">
        <v>0</v>
      </c>
      <c r="X183" s="204">
        <v>0</v>
      </c>
      <c r="Y183" s="204">
        <v>0</v>
      </c>
      <c r="Z183" s="204">
        <v>0</v>
      </c>
      <c r="AA183" s="204">
        <v>300</v>
      </c>
      <c r="AB183" s="204">
        <v>300</v>
      </c>
    </row>
    <row r="184" ht="24" customHeight="1" spans="1:28">
      <c r="A184" s="209"/>
      <c r="B184" s="209"/>
      <c r="C184" s="209" t="s">
        <v>215</v>
      </c>
      <c r="D184" s="210" t="s">
        <v>229</v>
      </c>
      <c r="E184" s="204">
        <f t="shared" si="4"/>
        <v>0</v>
      </c>
      <c r="F184" s="204">
        <v>0</v>
      </c>
      <c r="G184" s="204">
        <v>0</v>
      </c>
      <c r="H184" s="204">
        <v>0</v>
      </c>
      <c r="I184" s="204">
        <v>0</v>
      </c>
      <c r="J184" s="204">
        <v>0</v>
      </c>
      <c r="K184" s="204">
        <v>0</v>
      </c>
      <c r="L184" s="204">
        <v>0</v>
      </c>
      <c r="M184" s="204">
        <v>0</v>
      </c>
      <c r="N184" s="204">
        <v>0</v>
      </c>
      <c r="O184" s="204">
        <v>0</v>
      </c>
      <c r="P184" s="204">
        <v>0</v>
      </c>
      <c r="Q184" s="204">
        <f t="shared" si="5"/>
        <v>0</v>
      </c>
      <c r="R184" s="204">
        <v>0</v>
      </c>
      <c r="S184" s="204">
        <v>0</v>
      </c>
      <c r="T184" s="204">
        <v>0</v>
      </c>
      <c r="U184" s="204">
        <v>0</v>
      </c>
      <c r="V184" s="204">
        <v>0</v>
      </c>
      <c r="W184" s="204">
        <v>0</v>
      </c>
      <c r="X184" s="204">
        <v>0</v>
      </c>
      <c r="Y184" s="204">
        <v>0</v>
      </c>
      <c r="Z184" s="204">
        <v>0</v>
      </c>
      <c r="AA184" s="204">
        <v>1500</v>
      </c>
      <c r="AB184" s="204">
        <v>1500</v>
      </c>
    </row>
    <row r="185" ht="24" customHeight="1" spans="1:28">
      <c r="A185" s="209"/>
      <c r="B185" s="209" t="s">
        <v>215</v>
      </c>
      <c r="C185" s="209"/>
      <c r="D185" s="210" t="s">
        <v>230</v>
      </c>
      <c r="E185" s="204">
        <f t="shared" si="4"/>
        <v>622.96</v>
      </c>
      <c r="F185" s="204">
        <v>555.98</v>
      </c>
      <c r="G185" s="204">
        <v>420.56</v>
      </c>
      <c r="H185" s="204">
        <v>0</v>
      </c>
      <c r="I185" s="204">
        <v>135.42</v>
      </c>
      <c r="J185" s="204">
        <v>24.05</v>
      </c>
      <c r="K185" s="204">
        <v>0</v>
      </c>
      <c r="L185" s="204">
        <v>0</v>
      </c>
      <c r="M185" s="204">
        <v>0</v>
      </c>
      <c r="N185" s="204">
        <v>42.93</v>
      </c>
      <c r="O185" s="204">
        <v>0</v>
      </c>
      <c r="P185" s="204">
        <v>0</v>
      </c>
      <c r="Q185" s="204">
        <f t="shared" si="5"/>
        <v>622.96</v>
      </c>
      <c r="R185" s="204">
        <v>555.98</v>
      </c>
      <c r="S185" s="204">
        <v>420.56</v>
      </c>
      <c r="T185" s="204">
        <v>0</v>
      </c>
      <c r="U185" s="204">
        <v>135.42</v>
      </c>
      <c r="V185" s="204">
        <v>24.05</v>
      </c>
      <c r="W185" s="204">
        <v>0</v>
      </c>
      <c r="X185" s="204">
        <v>0</v>
      </c>
      <c r="Y185" s="204">
        <v>0</v>
      </c>
      <c r="Z185" s="204">
        <v>42.93</v>
      </c>
      <c r="AA185" s="204">
        <v>176</v>
      </c>
      <c r="AB185" s="204">
        <v>176</v>
      </c>
    </row>
    <row r="186" ht="24" customHeight="1" spans="1:28">
      <c r="A186" s="209"/>
      <c r="B186" s="209"/>
      <c r="C186" s="209" t="s">
        <v>215</v>
      </c>
      <c r="D186" s="210" t="s">
        <v>231</v>
      </c>
      <c r="E186" s="204">
        <f t="shared" si="4"/>
        <v>622.96</v>
      </c>
      <c r="F186" s="204">
        <v>555.98</v>
      </c>
      <c r="G186" s="204">
        <v>420.56</v>
      </c>
      <c r="H186" s="204">
        <v>0</v>
      </c>
      <c r="I186" s="204">
        <v>135.42</v>
      </c>
      <c r="J186" s="204">
        <v>24.05</v>
      </c>
      <c r="K186" s="204">
        <v>0</v>
      </c>
      <c r="L186" s="204">
        <v>0</v>
      </c>
      <c r="M186" s="204">
        <v>0</v>
      </c>
      <c r="N186" s="204">
        <v>42.93</v>
      </c>
      <c r="O186" s="204">
        <v>0</v>
      </c>
      <c r="P186" s="204">
        <v>0</v>
      </c>
      <c r="Q186" s="204">
        <f t="shared" si="5"/>
        <v>622.96</v>
      </c>
      <c r="R186" s="204">
        <v>555.98</v>
      </c>
      <c r="S186" s="204">
        <v>420.56</v>
      </c>
      <c r="T186" s="204">
        <v>0</v>
      </c>
      <c r="U186" s="204">
        <v>135.42</v>
      </c>
      <c r="V186" s="204">
        <v>24.05</v>
      </c>
      <c r="W186" s="204">
        <v>0</v>
      </c>
      <c r="X186" s="204">
        <v>0</v>
      </c>
      <c r="Y186" s="204">
        <v>0</v>
      </c>
      <c r="Z186" s="204">
        <v>42.93</v>
      </c>
      <c r="AA186" s="204">
        <v>176</v>
      </c>
      <c r="AB186" s="204">
        <v>176</v>
      </c>
    </row>
  </sheetData>
  <mergeCells count="86">
    <mergeCell ref="A1:AB1"/>
    <mergeCell ref="AA2:AB2"/>
    <mergeCell ref="E3:Z3"/>
    <mergeCell ref="E4:N4"/>
    <mergeCell ref="Q4:Z4"/>
    <mergeCell ref="F5:I5"/>
    <mergeCell ref="J5:M5"/>
    <mergeCell ref="R5:U5"/>
    <mergeCell ref="V5:Y5"/>
    <mergeCell ref="G6:H6"/>
    <mergeCell ref="S6:T6"/>
    <mergeCell ref="A9:D9"/>
    <mergeCell ref="A10:D10"/>
    <mergeCell ref="A11:D11"/>
    <mergeCell ref="A15:D15"/>
    <mergeCell ref="A19:D19"/>
    <mergeCell ref="A23:D23"/>
    <mergeCell ref="A27:D27"/>
    <mergeCell ref="A31:D31"/>
    <mergeCell ref="A35:D35"/>
    <mergeCell ref="A39:D39"/>
    <mergeCell ref="A43:D43"/>
    <mergeCell ref="A47:D47"/>
    <mergeCell ref="A51:D51"/>
    <mergeCell ref="A55:D55"/>
    <mergeCell ref="A59:D59"/>
    <mergeCell ref="A63:D63"/>
    <mergeCell ref="A64:D64"/>
    <mergeCell ref="A68:D68"/>
    <mergeCell ref="A72:D72"/>
    <mergeCell ref="A76:D76"/>
    <mergeCell ref="A77:D77"/>
    <mergeCell ref="A81:D81"/>
    <mergeCell ref="A85:D85"/>
    <mergeCell ref="A86:D86"/>
    <mergeCell ref="A90:D90"/>
    <mergeCell ref="A91:D91"/>
    <mergeCell ref="A95:D95"/>
    <mergeCell ref="A99:D99"/>
    <mergeCell ref="A100:D100"/>
    <mergeCell ref="A104:D104"/>
    <mergeCell ref="A108:D108"/>
    <mergeCell ref="A109:D109"/>
    <mergeCell ref="A113:D113"/>
    <mergeCell ref="A117:D117"/>
    <mergeCell ref="A118:D118"/>
    <mergeCell ref="A122:D122"/>
    <mergeCell ref="A126:D126"/>
    <mergeCell ref="A127:D127"/>
    <mergeCell ref="A131:D131"/>
    <mergeCell ref="A135:D135"/>
    <mergeCell ref="A136:D136"/>
    <mergeCell ref="A140:D140"/>
    <mergeCell ref="A144:D144"/>
    <mergeCell ref="A148:D148"/>
    <mergeCell ref="A149:D149"/>
    <mergeCell ref="A153:D153"/>
    <mergeCell ref="A157:D157"/>
    <mergeCell ref="A161:D161"/>
    <mergeCell ref="A165:D165"/>
    <mergeCell ref="A6:A7"/>
    <mergeCell ref="B6:B7"/>
    <mergeCell ref="C6:C7"/>
    <mergeCell ref="D3:D7"/>
    <mergeCell ref="E5:E7"/>
    <mergeCell ref="F6:F7"/>
    <mergeCell ref="I6:I7"/>
    <mergeCell ref="J6:J7"/>
    <mergeCell ref="K6:K7"/>
    <mergeCell ref="L6:L7"/>
    <mergeCell ref="M6:M7"/>
    <mergeCell ref="N5:N7"/>
    <mergeCell ref="O4:O7"/>
    <mergeCell ref="P4:P7"/>
    <mergeCell ref="Q5:Q7"/>
    <mergeCell ref="R6:R7"/>
    <mergeCell ref="U6:U7"/>
    <mergeCell ref="V6:V7"/>
    <mergeCell ref="W6:W7"/>
    <mergeCell ref="X6:X7"/>
    <mergeCell ref="Y6:Y7"/>
    <mergeCell ref="Z5:Z7"/>
    <mergeCell ref="AA5:AA7"/>
    <mergeCell ref="AB5:AB7"/>
    <mergeCell ref="AA3:AB4"/>
    <mergeCell ref="A3:C5"/>
  </mergeCells>
  <printOptions horizontalCentered="1"/>
  <pageMargins left="0.590277777777778" right="0.590277777777778" top="0.747916666666667" bottom="0.747916666666667" header="0.511805555555556" footer="0.511805555555556"/>
  <pageSetup paperSize="9" scale="5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autoPageBreaks="0"/>
  </sheetPr>
  <dimension ref="A1:S898"/>
  <sheetViews>
    <sheetView showZeros="0" workbookViewId="0">
      <selection activeCell="D10" sqref="D10"/>
    </sheetView>
  </sheetViews>
  <sheetFormatPr defaultColWidth="9" defaultRowHeight="13.5"/>
  <cols>
    <col min="1" max="1" width="9.125" customWidth="1"/>
    <col min="2" max="2" width="16" customWidth="1"/>
    <col min="3" max="3" width="31" customWidth="1"/>
    <col min="4" max="4" width="21.125" style="126" customWidth="1"/>
    <col min="5" max="5" width="13.625" style="126" customWidth="1"/>
    <col min="6" max="6" width="11.5" style="126" customWidth="1"/>
    <col min="7" max="7" width="11.25" style="126" customWidth="1"/>
    <col min="8" max="8" width="10.5" customWidth="1"/>
    <col min="9" max="9" width="8.625" customWidth="1"/>
    <col min="13" max="13" width="9" style="126"/>
    <col min="16" max="19" width="9" style="126"/>
  </cols>
  <sheetData>
    <row r="1" ht="15" customHeight="1" spans="1:18">
      <c r="A1" s="127"/>
      <c r="B1" s="127"/>
      <c r="C1" s="128"/>
      <c r="D1" s="129"/>
      <c r="E1" s="129"/>
      <c r="F1" s="129"/>
      <c r="G1" s="129"/>
      <c r="H1" s="130"/>
      <c r="I1" s="130"/>
      <c r="J1" s="130"/>
      <c r="K1" s="130"/>
      <c r="L1" s="130"/>
      <c r="M1" s="129"/>
      <c r="N1" s="130"/>
      <c r="O1" s="130"/>
      <c r="P1" s="129"/>
      <c r="Q1" s="129"/>
      <c r="R1" s="129"/>
    </row>
    <row r="2" ht="33.95" customHeight="1" spans="1:19">
      <c r="A2" s="3" t="s">
        <v>232</v>
      </c>
      <c r="B2" s="3"/>
      <c r="C2" s="3"/>
      <c r="D2" s="3"/>
      <c r="E2" s="3"/>
      <c r="F2" s="3"/>
      <c r="G2" s="3"/>
      <c r="H2" s="3"/>
      <c r="I2" s="3"/>
      <c r="J2" s="3"/>
      <c r="K2" s="3"/>
      <c r="L2" s="3"/>
      <c r="M2" s="3"/>
      <c r="N2" s="3"/>
      <c r="O2" s="3"/>
      <c r="P2" s="3"/>
      <c r="Q2" s="3"/>
      <c r="R2" s="3"/>
      <c r="S2" s="3"/>
    </row>
    <row r="3" ht="20.1" customHeight="1" spans="1:19">
      <c r="A3" s="131" t="s">
        <v>233</v>
      </c>
      <c r="B3" s="128"/>
      <c r="C3" s="128"/>
      <c r="D3" s="129"/>
      <c r="E3" s="129"/>
      <c r="F3" s="129"/>
      <c r="G3" s="129"/>
      <c r="H3" s="130"/>
      <c r="I3" s="130"/>
      <c r="J3" s="130"/>
      <c r="K3" s="130"/>
      <c r="L3" s="130"/>
      <c r="M3" s="129"/>
      <c r="N3" s="130"/>
      <c r="O3" s="130"/>
      <c r="P3" s="129"/>
      <c r="Q3" s="129"/>
      <c r="R3" s="176" t="s">
        <v>42</v>
      </c>
      <c r="S3" s="176"/>
    </row>
    <row r="4" ht="48" customHeight="1" spans="1:19">
      <c r="A4" s="132" t="s">
        <v>234</v>
      </c>
      <c r="B4" s="133"/>
      <c r="C4" s="132" t="s">
        <v>235</v>
      </c>
      <c r="D4" s="8" t="s">
        <v>236</v>
      </c>
      <c r="E4" s="8"/>
      <c r="F4" s="8"/>
      <c r="G4" s="8"/>
      <c r="H4" s="8"/>
      <c r="I4" s="8"/>
      <c r="J4" s="8"/>
      <c r="K4" s="8"/>
      <c r="L4" s="8"/>
      <c r="M4" s="8"/>
      <c r="N4" s="8"/>
      <c r="O4" s="8"/>
      <c r="P4" s="8"/>
      <c r="Q4" s="8"/>
      <c r="R4" s="8"/>
      <c r="S4" s="8"/>
    </row>
    <row r="5" ht="20.1" customHeight="1" spans="1:19">
      <c r="A5" s="134"/>
      <c r="B5" s="135"/>
      <c r="C5" s="136"/>
      <c r="D5" s="137" t="s">
        <v>237</v>
      </c>
      <c r="E5" s="99" t="s">
        <v>238</v>
      </c>
      <c r="F5" s="100"/>
      <c r="G5" s="100"/>
      <c r="H5" s="100"/>
      <c r="I5" s="100"/>
      <c r="J5" s="100"/>
      <c r="K5" s="100"/>
      <c r="L5" s="100"/>
      <c r="M5" s="100"/>
      <c r="N5" s="100"/>
      <c r="O5" s="102"/>
      <c r="P5" s="172" t="s">
        <v>239</v>
      </c>
      <c r="Q5" s="177"/>
      <c r="R5" s="177"/>
      <c r="S5" s="178"/>
    </row>
    <row r="6" ht="20.1" customHeight="1" spans="1:19">
      <c r="A6" s="138" t="s">
        <v>106</v>
      </c>
      <c r="B6" s="138" t="s">
        <v>107</v>
      </c>
      <c r="C6" s="136"/>
      <c r="D6" s="139"/>
      <c r="E6" s="140" t="s">
        <v>100</v>
      </c>
      <c r="F6" s="141" t="s">
        <v>240</v>
      </c>
      <c r="G6" s="142"/>
      <c r="H6" s="142"/>
      <c r="I6" s="142"/>
      <c r="J6" s="142"/>
      <c r="K6" s="142"/>
      <c r="L6" s="142"/>
      <c r="M6" s="173"/>
      <c r="N6" s="6" t="s">
        <v>241</v>
      </c>
      <c r="O6" s="6" t="s">
        <v>242</v>
      </c>
      <c r="P6" s="174"/>
      <c r="Q6" s="179"/>
      <c r="R6" s="179"/>
      <c r="S6" s="180"/>
    </row>
    <row r="7" ht="66.95" customHeight="1" spans="1:19">
      <c r="A7" s="143"/>
      <c r="B7" s="143"/>
      <c r="C7" s="134"/>
      <c r="D7" s="144"/>
      <c r="E7" s="145"/>
      <c r="F7" s="146" t="s">
        <v>104</v>
      </c>
      <c r="G7" s="146" t="s">
        <v>243</v>
      </c>
      <c r="H7" s="6" t="s">
        <v>244</v>
      </c>
      <c r="I7" s="6" t="s">
        <v>245</v>
      </c>
      <c r="J7" s="6" t="s">
        <v>246</v>
      </c>
      <c r="K7" s="6" t="s">
        <v>247</v>
      </c>
      <c r="L7" s="6" t="s">
        <v>248</v>
      </c>
      <c r="M7" s="146" t="s">
        <v>249</v>
      </c>
      <c r="N7" s="6"/>
      <c r="O7" s="6"/>
      <c r="P7" s="146" t="s">
        <v>104</v>
      </c>
      <c r="Q7" s="146" t="s">
        <v>250</v>
      </c>
      <c r="R7" s="146" t="s">
        <v>251</v>
      </c>
      <c r="S7" s="146" t="s">
        <v>252</v>
      </c>
    </row>
    <row r="8" ht="20.1" customHeight="1" spans="1:19">
      <c r="A8" s="147">
        <v>1</v>
      </c>
      <c r="B8" s="147">
        <v>2</v>
      </c>
      <c r="C8" s="148">
        <v>3</v>
      </c>
      <c r="D8" s="149">
        <v>4</v>
      </c>
      <c r="E8" s="149">
        <v>5</v>
      </c>
      <c r="F8" s="149">
        <v>6</v>
      </c>
      <c r="G8" s="149">
        <v>7</v>
      </c>
      <c r="H8" s="148">
        <v>8</v>
      </c>
      <c r="I8" s="147">
        <v>9</v>
      </c>
      <c r="J8" s="147">
        <v>10</v>
      </c>
      <c r="K8" s="147">
        <v>11</v>
      </c>
      <c r="L8" s="147">
        <v>12</v>
      </c>
      <c r="M8" s="175">
        <v>13</v>
      </c>
      <c r="N8" s="147">
        <v>14</v>
      </c>
      <c r="O8" s="147">
        <v>15</v>
      </c>
      <c r="P8" s="149">
        <v>16</v>
      </c>
      <c r="Q8" s="149">
        <v>17</v>
      </c>
      <c r="R8" s="175">
        <v>18</v>
      </c>
      <c r="S8" s="149">
        <v>19</v>
      </c>
    </row>
    <row r="9" s="125" customFormat="1" ht="20.1" customHeight="1" spans="1:19">
      <c r="A9" s="150" t="s">
        <v>100</v>
      </c>
      <c r="B9" s="151"/>
      <c r="C9" s="152"/>
      <c r="D9" s="153">
        <f>SUM(D10,D38,D70,D95,D125,D156,D186,D217,D241,D263,D286,D307,D328,D353,D386,D411,D432,D455,D479,D503,D525,D547,D569,D592,D616,D640,D663,D686,D710,D733,D750,D773,D797,D821,D844,D865,D871)</f>
        <v>78187.45</v>
      </c>
      <c r="E9" s="153">
        <f t="shared" ref="E9:S9" si="0">SUM(E10,E38,E70,E95,E125,E156,E186,E217,E241,E263,E286,E307,E328,E353,E386,E411,E432,E455,E479,E503,E525,E547,E569,E592,E616,E640,E663,E686,E710,E733,E750,E773,E797,E821,E844,E865,E871)</f>
        <v>77616.3</v>
      </c>
      <c r="F9" s="153">
        <f t="shared" si="0"/>
        <v>77578.3</v>
      </c>
      <c r="G9" s="153">
        <f t="shared" si="0"/>
        <v>72101.99</v>
      </c>
      <c r="H9" s="153">
        <f t="shared" si="0"/>
        <v>0</v>
      </c>
      <c r="I9" s="153">
        <f t="shared" si="0"/>
        <v>0</v>
      </c>
      <c r="J9" s="153">
        <f t="shared" si="0"/>
        <v>0</v>
      </c>
      <c r="K9" s="153">
        <f t="shared" si="0"/>
        <v>0</v>
      </c>
      <c r="L9" s="153">
        <f t="shared" si="0"/>
        <v>0</v>
      </c>
      <c r="M9" s="153">
        <f t="shared" si="0"/>
        <v>5476.31</v>
      </c>
      <c r="N9" s="153">
        <f t="shared" si="0"/>
        <v>38</v>
      </c>
      <c r="O9" s="153">
        <f t="shared" si="0"/>
        <v>0</v>
      </c>
      <c r="P9" s="153">
        <f t="shared" si="0"/>
        <v>571.15</v>
      </c>
      <c r="Q9" s="153">
        <f t="shared" si="0"/>
        <v>571.15</v>
      </c>
      <c r="R9" s="153">
        <f t="shared" si="0"/>
        <v>0</v>
      </c>
      <c r="S9" s="153">
        <f t="shared" si="0"/>
        <v>0</v>
      </c>
    </row>
    <row r="10" s="125" customFormat="1" ht="20.1" customHeight="1" spans="1:19">
      <c r="A10" s="154" t="s">
        <v>253</v>
      </c>
      <c r="B10" s="155"/>
      <c r="C10" s="156"/>
      <c r="D10" s="153">
        <f>SUM(D11,D22,D35)</f>
        <v>512.69</v>
      </c>
      <c r="E10" s="153">
        <f t="shared" ref="E10:S10" si="1">SUM(E11,E22,E35)</f>
        <v>512.69</v>
      </c>
      <c r="F10" s="153">
        <f t="shared" si="1"/>
        <v>512.69</v>
      </c>
      <c r="G10" s="153">
        <f t="shared" si="1"/>
        <v>507.69</v>
      </c>
      <c r="H10" s="153">
        <f t="shared" si="1"/>
        <v>0</v>
      </c>
      <c r="I10" s="153">
        <f t="shared" si="1"/>
        <v>0</v>
      </c>
      <c r="J10" s="153">
        <f t="shared" si="1"/>
        <v>0</v>
      </c>
      <c r="K10" s="153">
        <f t="shared" si="1"/>
        <v>0</v>
      </c>
      <c r="L10" s="153">
        <f t="shared" si="1"/>
        <v>0</v>
      </c>
      <c r="M10" s="153">
        <f t="shared" si="1"/>
        <v>5</v>
      </c>
      <c r="N10" s="153">
        <f t="shared" si="1"/>
        <v>0</v>
      </c>
      <c r="O10" s="153">
        <f t="shared" si="1"/>
        <v>0</v>
      </c>
      <c r="P10" s="153">
        <f t="shared" si="1"/>
        <v>0</v>
      </c>
      <c r="Q10" s="153">
        <f t="shared" si="1"/>
        <v>0</v>
      </c>
      <c r="R10" s="153">
        <f t="shared" si="1"/>
        <v>0</v>
      </c>
      <c r="S10" s="153">
        <f t="shared" si="1"/>
        <v>0</v>
      </c>
    </row>
    <row r="11" s="125" customFormat="1" ht="18" customHeight="1" spans="1:19">
      <c r="A11" s="157">
        <v>301</v>
      </c>
      <c r="B11" s="158" t="s">
        <v>254</v>
      </c>
      <c r="C11" s="159" t="s">
        <v>255</v>
      </c>
      <c r="D11" s="153">
        <f>SUM(D12:D17,D21)</f>
        <v>391.37</v>
      </c>
      <c r="E11" s="153">
        <f t="shared" ref="E11:S11" si="2">SUM(E12:E17,E21)</f>
        <v>391.37</v>
      </c>
      <c r="F11" s="153">
        <f t="shared" si="2"/>
        <v>391.37</v>
      </c>
      <c r="G11" s="153">
        <f t="shared" si="2"/>
        <v>391.37</v>
      </c>
      <c r="H11" s="153">
        <f t="shared" si="2"/>
        <v>0</v>
      </c>
      <c r="I11" s="153">
        <f t="shared" si="2"/>
        <v>0</v>
      </c>
      <c r="J11" s="153">
        <f t="shared" si="2"/>
        <v>0</v>
      </c>
      <c r="K11" s="153">
        <f t="shared" si="2"/>
        <v>0</v>
      </c>
      <c r="L11" s="153">
        <f t="shared" si="2"/>
        <v>0</v>
      </c>
      <c r="M11" s="153">
        <f t="shared" si="2"/>
        <v>0</v>
      </c>
      <c r="N11" s="153">
        <f t="shared" si="2"/>
        <v>0</v>
      </c>
      <c r="O11" s="153">
        <f t="shared" si="2"/>
        <v>0</v>
      </c>
      <c r="P11" s="153">
        <f t="shared" si="2"/>
        <v>0</v>
      </c>
      <c r="Q11" s="153">
        <f t="shared" si="2"/>
        <v>0</v>
      </c>
      <c r="R11" s="153">
        <f t="shared" si="2"/>
        <v>0</v>
      </c>
      <c r="S11" s="153">
        <f t="shared" si="2"/>
        <v>0</v>
      </c>
    </row>
    <row r="12" ht="18" customHeight="1" spans="1:19">
      <c r="A12" s="160"/>
      <c r="B12" s="161" t="s">
        <v>148</v>
      </c>
      <c r="C12" s="162" t="s">
        <v>256</v>
      </c>
      <c r="D12" s="163">
        <f t="shared" ref="D10:D71" si="3">SUM(E12,P12)</f>
        <v>80.2</v>
      </c>
      <c r="E12" s="163">
        <f t="shared" ref="E10:E73" si="4">SUM(F12,N12,O12)</f>
        <v>80.2</v>
      </c>
      <c r="F12" s="163">
        <f t="shared" ref="F10:F73" si="5">SUM(G12:M12)</f>
        <v>80.2</v>
      </c>
      <c r="G12" s="164">
        <v>80.2</v>
      </c>
      <c r="H12" s="165"/>
      <c r="I12" s="165"/>
      <c r="J12" s="165"/>
      <c r="K12" s="165"/>
      <c r="L12" s="165"/>
      <c r="M12" s="164"/>
      <c r="N12" s="165"/>
      <c r="O12" s="165"/>
      <c r="P12" s="149">
        <f t="shared" ref="P10:P73" si="6">SUM(Q12:S12)</f>
        <v>0</v>
      </c>
      <c r="Q12" s="164"/>
      <c r="R12" s="164"/>
      <c r="S12" s="164"/>
    </row>
    <row r="13" ht="18" customHeight="1" spans="1:19">
      <c r="A13" s="160"/>
      <c r="B13" s="161" t="s">
        <v>152</v>
      </c>
      <c r="C13" s="162" t="s">
        <v>257</v>
      </c>
      <c r="D13" s="163">
        <f t="shared" si="3"/>
        <v>179.43</v>
      </c>
      <c r="E13" s="163">
        <f t="shared" si="4"/>
        <v>179.43</v>
      </c>
      <c r="F13" s="163">
        <f t="shared" si="5"/>
        <v>179.43</v>
      </c>
      <c r="G13" s="164">
        <v>179.43</v>
      </c>
      <c r="H13" s="165"/>
      <c r="I13" s="165"/>
      <c r="J13" s="165"/>
      <c r="K13" s="165"/>
      <c r="L13" s="165"/>
      <c r="M13" s="164"/>
      <c r="N13" s="165"/>
      <c r="O13" s="165"/>
      <c r="P13" s="149">
        <f t="shared" si="6"/>
        <v>0</v>
      </c>
      <c r="Q13" s="164"/>
      <c r="R13" s="164"/>
      <c r="S13" s="164"/>
    </row>
    <row r="14" ht="18" customHeight="1" spans="1:19">
      <c r="A14" s="160"/>
      <c r="B14" s="161" t="s">
        <v>162</v>
      </c>
      <c r="C14" s="162" t="s">
        <v>258</v>
      </c>
      <c r="D14" s="163">
        <f t="shared" si="3"/>
        <v>22.33</v>
      </c>
      <c r="E14" s="163">
        <f t="shared" si="4"/>
        <v>22.33</v>
      </c>
      <c r="F14" s="163">
        <f t="shared" si="5"/>
        <v>22.33</v>
      </c>
      <c r="G14" s="164">
        <v>22.33</v>
      </c>
      <c r="H14" s="165"/>
      <c r="I14" s="165"/>
      <c r="J14" s="165"/>
      <c r="K14" s="165"/>
      <c r="L14" s="165"/>
      <c r="M14" s="164"/>
      <c r="N14" s="165"/>
      <c r="O14" s="165"/>
      <c r="P14" s="149">
        <f t="shared" si="6"/>
        <v>0</v>
      </c>
      <c r="Q14" s="164"/>
      <c r="R14" s="164"/>
      <c r="S14" s="164"/>
    </row>
    <row r="15" ht="18" customHeight="1" spans="1:19">
      <c r="A15" s="160"/>
      <c r="B15" s="161" t="s">
        <v>172</v>
      </c>
      <c r="C15" s="162" t="s">
        <v>259</v>
      </c>
      <c r="D15" s="163">
        <f t="shared" si="3"/>
        <v>46.83</v>
      </c>
      <c r="E15" s="163">
        <f t="shared" si="4"/>
        <v>46.83</v>
      </c>
      <c r="F15" s="163">
        <f t="shared" si="5"/>
        <v>46.83</v>
      </c>
      <c r="G15" s="164">
        <v>46.83</v>
      </c>
      <c r="H15" s="165"/>
      <c r="I15" s="165"/>
      <c r="J15" s="165"/>
      <c r="K15" s="165"/>
      <c r="L15" s="165"/>
      <c r="M15" s="164"/>
      <c r="N15" s="165"/>
      <c r="O15" s="165"/>
      <c r="P15" s="149">
        <f t="shared" si="6"/>
        <v>0</v>
      </c>
      <c r="Q15" s="164"/>
      <c r="R15" s="164"/>
      <c r="S15" s="164"/>
    </row>
    <row r="16" ht="18" customHeight="1" spans="1:19">
      <c r="A16" s="160"/>
      <c r="B16" s="161" t="s">
        <v>125</v>
      </c>
      <c r="C16" s="162" t="s">
        <v>260</v>
      </c>
      <c r="D16" s="163">
        <f t="shared" si="3"/>
        <v>36.48</v>
      </c>
      <c r="E16" s="163">
        <f t="shared" si="4"/>
        <v>36.48</v>
      </c>
      <c r="F16" s="163">
        <f t="shared" si="5"/>
        <v>36.48</v>
      </c>
      <c r="G16" s="164">
        <v>36.48</v>
      </c>
      <c r="H16" s="165"/>
      <c r="I16" s="165"/>
      <c r="J16" s="165"/>
      <c r="K16" s="165"/>
      <c r="L16" s="165"/>
      <c r="M16" s="164"/>
      <c r="N16" s="165"/>
      <c r="O16" s="165"/>
      <c r="P16" s="149">
        <f t="shared" si="6"/>
        <v>0</v>
      </c>
      <c r="Q16" s="164"/>
      <c r="R16" s="164"/>
      <c r="S16" s="164"/>
    </row>
    <row r="17" ht="18" customHeight="1" spans="1:19">
      <c r="A17" s="160"/>
      <c r="B17" s="161" t="s">
        <v>127</v>
      </c>
      <c r="C17" s="162" t="s">
        <v>261</v>
      </c>
      <c r="D17" s="163">
        <f t="shared" si="3"/>
        <v>2.58</v>
      </c>
      <c r="E17" s="163">
        <f t="shared" si="4"/>
        <v>2.58</v>
      </c>
      <c r="F17" s="163">
        <f t="shared" si="5"/>
        <v>2.58</v>
      </c>
      <c r="G17" s="164">
        <v>2.58</v>
      </c>
      <c r="H17" s="165"/>
      <c r="I17" s="165"/>
      <c r="J17" s="165"/>
      <c r="K17" s="165"/>
      <c r="L17" s="165"/>
      <c r="M17" s="164"/>
      <c r="N17" s="165"/>
      <c r="O17" s="165"/>
      <c r="P17" s="149">
        <f t="shared" si="6"/>
        <v>0</v>
      </c>
      <c r="Q17" s="164"/>
      <c r="R17" s="164"/>
      <c r="S17" s="164"/>
    </row>
    <row r="18" ht="18" customHeight="1" spans="1:19">
      <c r="A18" s="160"/>
      <c r="B18" s="161"/>
      <c r="C18" s="162" t="s">
        <v>262</v>
      </c>
      <c r="D18" s="163">
        <f t="shared" si="3"/>
        <v>0.78</v>
      </c>
      <c r="E18" s="163">
        <f t="shared" si="4"/>
        <v>0.78</v>
      </c>
      <c r="F18" s="163">
        <f t="shared" si="5"/>
        <v>0.78</v>
      </c>
      <c r="G18" s="164">
        <v>0.78</v>
      </c>
      <c r="H18" s="165"/>
      <c r="I18" s="165"/>
      <c r="J18" s="165"/>
      <c r="K18" s="165"/>
      <c r="L18" s="165"/>
      <c r="M18" s="164"/>
      <c r="N18" s="165"/>
      <c r="O18" s="165"/>
      <c r="P18" s="149">
        <f t="shared" si="6"/>
        <v>0</v>
      </c>
      <c r="Q18" s="164"/>
      <c r="R18" s="164"/>
      <c r="S18" s="164"/>
    </row>
    <row r="19" ht="18" customHeight="1" spans="1:19">
      <c r="A19" s="160"/>
      <c r="B19" s="161"/>
      <c r="C19" s="162" t="s">
        <v>263</v>
      </c>
      <c r="D19" s="163">
        <f t="shared" si="3"/>
        <v>1.74</v>
      </c>
      <c r="E19" s="163">
        <f t="shared" si="4"/>
        <v>1.74</v>
      </c>
      <c r="F19" s="163">
        <f t="shared" si="5"/>
        <v>1.74</v>
      </c>
      <c r="G19" s="164">
        <v>1.74</v>
      </c>
      <c r="H19" s="165"/>
      <c r="I19" s="165"/>
      <c r="J19" s="165"/>
      <c r="K19" s="165"/>
      <c r="L19" s="165"/>
      <c r="M19" s="164"/>
      <c r="N19" s="165"/>
      <c r="O19" s="165"/>
      <c r="P19" s="149">
        <f t="shared" si="6"/>
        <v>0</v>
      </c>
      <c r="Q19" s="164"/>
      <c r="R19" s="164"/>
      <c r="S19" s="164"/>
    </row>
    <row r="20" ht="18" customHeight="1" spans="1:19">
      <c r="A20" s="160"/>
      <c r="B20" s="161"/>
      <c r="C20" s="162" t="s">
        <v>264</v>
      </c>
      <c r="D20" s="163">
        <f t="shared" si="3"/>
        <v>0.06</v>
      </c>
      <c r="E20" s="163">
        <f t="shared" si="4"/>
        <v>0.06</v>
      </c>
      <c r="F20" s="163">
        <f t="shared" si="5"/>
        <v>0.06</v>
      </c>
      <c r="G20" s="164">
        <v>0.06</v>
      </c>
      <c r="H20" s="165"/>
      <c r="I20" s="165"/>
      <c r="J20" s="165"/>
      <c r="K20" s="165"/>
      <c r="L20" s="165"/>
      <c r="M20" s="164"/>
      <c r="N20" s="165"/>
      <c r="O20" s="165"/>
      <c r="P20" s="149">
        <f t="shared" si="6"/>
        <v>0</v>
      </c>
      <c r="Q20" s="164"/>
      <c r="R20" s="164"/>
      <c r="S20" s="164"/>
    </row>
    <row r="21" ht="18" customHeight="1" spans="1:19">
      <c r="A21" s="160"/>
      <c r="B21" s="161" t="s">
        <v>128</v>
      </c>
      <c r="C21" s="162" t="s">
        <v>265</v>
      </c>
      <c r="D21" s="163">
        <f t="shared" si="3"/>
        <v>23.52</v>
      </c>
      <c r="E21" s="163">
        <f t="shared" si="4"/>
        <v>23.52</v>
      </c>
      <c r="F21" s="163">
        <f t="shared" si="5"/>
        <v>23.52</v>
      </c>
      <c r="G21" s="164">
        <v>23.52</v>
      </c>
      <c r="H21" s="165"/>
      <c r="I21" s="165"/>
      <c r="J21" s="165"/>
      <c r="K21" s="165"/>
      <c r="L21" s="165"/>
      <c r="M21" s="164"/>
      <c r="N21" s="165"/>
      <c r="O21" s="165"/>
      <c r="P21" s="149">
        <f t="shared" si="6"/>
        <v>0</v>
      </c>
      <c r="Q21" s="164"/>
      <c r="R21" s="164"/>
      <c r="S21" s="164"/>
    </row>
    <row r="22" s="125" customFormat="1" ht="18" customHeight="1" spans="1:19">
      <c r="A22" s="157" t="s">
        <v>266</v>
      </c>
      <c r="B22" s="158"/>
      <c r="C22" s="166" t="s">
        <v>267</v>
      </c>
      <c r="D22" s="153">
        <f>SUM(D23:D33)</f>
        <v>43.48</v>
      </c>
      <c r="E22" s="153">
        <f t="shared" ref="E22:S22" si="7">SUM(E23:E33)</f>
        <v>43.48</v>
      </c>
      <c r="F22" s="153">
        <f t="shared" si="7"/>
        <v>43.48</v>
      </c>
      <c r="G22" s="153">
        <f t="shared" si="7"/>
        <v>38.48</v>
      </c>
      <c r="H22" s="153">
        <f t="shared" si="7"/>
        <v>0</v>
      </c>
      <c r="I22" s="153">
        <f t="shared" si="7"/>
        <v>0</v>
      </c>
      <c r="J22" s="153">
        <f t="shared" si="7"/>
        <v>0</v>
      </c>
      <c r="K22" s="153">
        <f t="shared" si="7"/>
        <v>0</v>
      </c>
      <c r="L22" s="153">
        <f t="shared" si="7"/>
        <v>0</v>
      </c>
      <c r="M22" s="153">
        <f t="shared" si="7"/>
        <v>5</v>
      </c>
      <c r="N22" s="153">
        <f t="shared" si="7"/>
        <v>0</v>
      </c>
      <c r="O22" s="153">
        <f t="shared" si="7"/>
        <v>0</v>
      </c>
      <c r="P22" s="153">
        <f t="shared" si="7"/>
        <v>0</v>
      </c>
      <c r="Q22" s="153">
        <f t="shared" si="7"/>
        <v>0</v>
      </c>
      <c r="R22" s="153">
        <f t="shared" si="7"/>
        <v>0</v>
      </c>
      <c r="S22" s="153">
        <f t="shared" si="7"/>
        <v>0</v>
      </c>
    </row>
    <row r="23" ht="18" customHeight="1" spans="1:19">
      <c r="A23" s="160"/>
      <c r="B23" s="161" t="s">
        <v>148</v>
      </c>
      <c r="C23" s="162" t="s">
        <v>268</v>
      </c>
      <c r="D23" s="163">
        <f t="shared" si="3"/>
        <v>11.36</v>
      </c>
      <c r="E23" s="163">
        <f t="shared" si="4"/>
        <v>11.36</v>
      </c>
      <c r="F23" s="163">
        <f t="shared" si="5"/>
        <v>11.36</v>
      </c>
      <c r="G23" s="164">
        <v>6.36</v>
      </c>
      <c r="H23" s="165"/>
      <c r="I23" s="165"/>
      <c r="J23" s="165"/>
      <c r="K23" s="165"/>
      <c r="L23" s="165"/>
      <c r="M23" s="164">
        <v>5</v>
      </c>
      <c r="N23" s="165"/>
      <c r="O23" s="165"/>
      <c r="P23" s="149">
        <f t="shared" si="6"/>
        <v>0</v>
      </c>
      <c r="Q23" s="164"/>
      <c r="R23" s="164"/>
      <c r="S23" s="164"/>
    </row>
    <row r="24" ht="18" customHeight="1" spans="1:19">
      <c r="A24" s="160"/>
      <c r="B24" s="161" t="s">
        <v>168</v>
      </c>
      <c r="C24" s="162" t="s">
        <v>269</v>
      </c>
      <c r="D24" s="163">
        <f t="shared" si="3"/>
        <v>0.1</v>
      </c>
      <c r="E24" s="163">
        <f t="shared" si="4"/>
        <v>0.1</v>
      </c>
      <c r="F24" s="163">
        <f t="shared" si="5"/>
        <v>0.1</v>
      </c>
      <c r="G24" s="164">
        <v>0.1</v>
      </c>
      <c r="H24" s="165"/>
      <c r="I24" s="165"/>
      <c r="J24" s="165"/>
      <c r="K24" s="165"/>
      <c r="L24" s="165"/>
      <c r="M24" s="164"/>
      <c r="N24" s="165"/>
      <c r="O24" s="165"/>
      <c r="P24" s="149">
        <f t="shared" si="6"/>
        <v>0</v>
      </c>
      <c r="Q24" s="164"/>
      <c r="R24" s="164"/>
      <c r="S24" s="164"/>
    </row>
    <row r="25" ht="18" customHeight="1" spans="1:19">
      <c r="A25" s="160"/>
      <c r="B25" s="161" t="s">
        <v>126</v>
      </c>
      <c r="C25" s="162" t="s">
        <v>270</v>
      </c>
      <c r="D25" s="163">
        <f t="shared" si="3"/>
        <v>0.3</v>
      </c>
      <c r="E25" s="163">
        <f t="shared" si="4"/>
        <v>0.3</v>
      </c>
      <c r="F25" s="163">
        <f t="shared" si="5"/>
        <v>0.3</v>
      </c>
      <c r="G25" s="164">
        <v>0.3</v>
      </c>
      <c r="H25" s="165"/>
      <c r="I25" s="165"/>
      <c r="J25" s="165"/>
      <c r="K25" s="165"/>
      <c r="L25" s="165"/>
      <c r="M25" s="164"/>
      <c r="N25" s="165"/>
      <c r="O25" s="165"/>
      <c r="P25" s="149">
        <f t="shared" si="6"/>
        <v>0</v>
      </c>
      <c r="Q25" s="164"/>
      <c r="R25" s="164"/>
      <c r="S25" s="164"/>
    </row>
    <row r="26" ht="18" customHeight="1" spans="1:19">
      <c r="A26" s="160"/>
      <c r="B26" s="161" t="s">
        <v>130</v>
      </c>
      <c r="C26" s="162" t="s">
        <v>271</v>
      </c>
      <c r="D26" s="163">
        <f t="shared" si="3"/>
        <v>1.3</v>
      </c>
      <c r="E26" s="163">
        <f t="shared" si="4"/>
        <v>1.3</v>
      </c>
      <c r="F26" s="163">
        <f t="shared" si="5"/>
        <v>1.3</v>
      </c>
      <c r="G26" s="164">
        <v>1.3</v>
      </c>
      <c r="H26" s="165"/>
      <c r="I26" s="165"/>
      <c r="J26" s="165"/>
      <c r="K26" s="165"/>
      <c r="L26" s="165"/>
      <c r="M26" s="164"/>
      <c r="N26" s="165"/>
      <c r="O26" s="165"/>
      <c r="P26" s="149">
        <f t="shared" si="6"/>
        <v>0</v>
      </c>
      <c r="Q26" s="164"/>
      <c r="R26" s="164"/>
      <c r="S26" s="164"/>
    </row>
    <row r="27" ht="18" customHeight="1" spans="1:19">
      <c r="A27" s="160"/>
      <c r="B27" s="161" t="s">
        <v>131</v>
      </c>
      <c r="C27" s="162" t="s">
        <v>272</v>
      </c>
      <c r="D27" s="163">
        <f t="shared" si="3"/>
        <v>1.4</v>
      </c>
      <c r="E27" s="163">
        <f t="shared" si="4"/>
        <v>1.4</v>
      </c>
      <c r="F27" s="163">
        <f t="shared" si="5"/>
        <v>1.4</v>
      </c>
      <c r="G27" s="164">
        <v>1.4</v>
      </c>
      <c r="H27" s="165"/>
      <c r="I27" s="165"/>
      <c r="J27" s="165"/>
      <c r="K27" s="165"/>
      <c r="L27" s="165"/>
      <c r="M27" s="164"/>
      <c r="N27" s="165"/>
      <c r="O27" s="165"/>
      <c r="P27" s="149">
        <f t="shared" si="6"/>
        <v>0</v>
      </c>
      <c r="Q27" s="164"/>
      <c r="R27" s="164"/>
      <c r="S27" s="164"/>
    </row>
    <row r="28" ht="18" customHeight="1" spans="1:19">
      <c r="A28" s="160"/>
      <c r="B28" s="161" t="s">
        <v>132</v>
      </c>
      <c r="C28" s="162" t="s">
        <v>273</v>
      </c>
      <c r="D28" s="163">
        <f t="shared" si="3"/>
        <v>0.5</v>
      </c>
      <c r="E28" s="163">
        <f t="shared" si="4"/>
        <v>0.5</v>
      </c>
      <c r="F28" s="163">
        <f t="shared" si="5"/>
        <v>0.5</v>
      </c>
      <c r="G28" s="164">
        <v>0.5</v>
      </c>
      <c r="H28" s="165"/>
      <c r="I28" s="165"/>
      <c r="J28" s="165"/>
      <c r="K28" s="165"/>
      <c r="L28" s="165"/>
      <c r="M28" s="164"/>
      <c r="N28" s="165"/>
      <c r="O28" s="165"/>
      <c r="P28" s="149">
        <f t="shared" si="6"/>
        <v>0</v>
      </c>
      <c r="Q28" s="164"/>
      <c r="R28" s="164"/>
      <c r="S28" s="164"/>
    </row>
    <row r="29" ht="18" customHeight="1" spans="1:19">
      <c r="A29" s="160"/>
      <c r="B29" s="161" t="s">
        <v>141</v>
      </c>
      <c r="C29" s="162" t="s">
        <v>274</v>
      </c>
      <c r="D29" s="163">
        <f t="shared" si="3"/>
        <v>0.5</v>
      </c>
      <c r="E29" s="163">
        <f t="shared" si="4"/>
        <v>0.5</v>
      </c>
      <c r="F29" s="163">
        <f t="shared" si="5"/>
        <v>0.5</v>
      </c>
      <c r="G29" s="164">
        <v>0.5</v>
      </c>
      <c r="H29" s="165"/>
      <c r="I29" s="165"/>
      <c r="J29" s="165"/>
      <c r="K29" s="165"/>
      <c r="L29" s="165"/>
      <c r="M29" s="164"/>
      <c r="N29" s="165"/>
      <c r="O29" s="165"/>
      <c r="P29" s="149">
        <f t="shared" si="6"/>
        <v>0</v>
      </c>
      <c r="Q29" s="164"/>
      <c r="R29" s="164"/>
      <c r="S29" s="164"/>
    </row>
    <row r="30" ht="18" customHeight="1" spans="1:19">
      <c r="A30" s="160"/>
      <c r="B30" s="161" t="s">
        <v>143</v>
      </c>
      <c r="C30" s="162" t="s">
        <v>275</v>
      </c>
      <c r="D30" s="163">
        <f t="shared" si="3"/>
        <v>5.36</v>
      </c>
      <c r="E30" s="163">
        <f t="shared" si="4"/>
        <v>5.36</v>
      </c>
      <c r="F30" s="163">
        <f t="shared" si="5"/>
        <v>5.36</v>
      </c>
      <c r="G30" s="164">
        <v>5.36</v>
      </c>
      <c r="H30" s="165"/>
      <c r="I30" s="165"/>
      <c r="J30" s="165"/>
      <c r="K30" s="165"/>
      <c r="L30" s="165"/>
      <c r="M30" s="164"/>
      <c r="N30" s="165"/>
      <c r="O30" s="165"/>
      <c r="P30" s="149">
        <f t="shared" si="6"/>
        <v>0</v>
      </c>
      <c r="Q30" s="164"/>
      <c r="R30" s="164"/>
      <c r="S30" s="164"/>
    </row>
    <row r="31" ht="18" customHeight="1" spans="1:19">
      <c r="A31" s="160"/>
      <c r="B31" s="161" t="s">
        <v>276</v>
      </c>
      <c r="C31" s="162" t="s">
        <v>277</v>
      </c>
      <c r="D31" s="163">
        <f t="shared" si="3"/>
        <v>0.08</v>
      </c>
      <c r="E31" s="163">
        <f t="shared" si="4"/>
        <v>0.08</v>
      </c>
      <c r="F31" s="163">
        <f t="shared" si="5"/>
        <v>0.08</v>
      </c>
      <c r="G31" s="164">
        <v>0.08</v>
      </c>
      <c r="H31" s="165"/>
      <c r="I31" s="165"/>
      <c r="J31" s="165"/>
      <c r="K31" s="165"/>
      <c r="L31" s="165"/>
      <c r="M31" s="164"/>
      <c r="N31" s="165"/>
      <c r="O31" s="165"/>
      <c r="P31" s="149">
        <f t="shared" si="6"/>
        <v>0</v>
      </c>
      <c r="Q31" s="164"/>
      <c r="R31" s="164"/>
      <c r="S31" s="164"/>
    </row>
    <row r="32" ht="18" customHeight="1" spans="1:19">
      <c r="A32" s="160"/>
      <c r="B32" s="161" t="s">
        <v>278</v>
      </c>
      <c r="C32" s="162" t="s">
        <v>279</v>
      </c>
      <c r="D32" s="163">
        <f t="shared" si="3"/>
        <v>2</v>
      </c>
      <c r="E32" s="163">
        <f t="shared" si="4"/>
        <v>2</v>
      </c>
      <c r="F32" s="163">
        <f t="shared" si="5"/>
        <v>2</v>
      </c>
      <c r="G32" s="164">
        <v>2</v>
      </c>
      <c r="H32" s="165"/>
      <c r="I32" s="165"/>
      <c r="J32" s="165"/>
      <c r="K32" s="165"/>
      <c r="L32" s="165"/>
      <c r="M32" s="164"/>
      <c r="N32" s="165"/>
      <c r="O32" s="165"/>
      <c r="P32" s="149">
        <f t="shared" si="6"/>
        <v>0</v>
      </c>
      <c r="Q32" s="164"/>
      <c r="R32" s="164"/>
      <c r="S32" s="164"/>
    </row>
    <row r="33" ht="18" customHeight="1" spans="1:19">
      <c r="A33" s="160"/>
      <c r="B33" s="161" t="s">
        <v>280</v>
      </c>
      <c r="C33" s="162" t="s">
        <v>281</v>
      </c>
      <c r="D33" s="163">
        <f t="shared" si="3"/>
        <v>20.58</v>
      </c>
      <c r="E33" s="163">
        <f t="shared" si="4"/>
        <v>20.58</v>
      </c>
      <c r="F33" s="163">
        <f t="shared" si="5"/>
        <v>20.58</v>
      </c>
      <c r="G33" s="164">
        <v>20.58</v>
      </c>
      <c r="H33" s="165"/>
      <c r="I33" s="165"/>
      <c r="J33" s="165"/>
      <c r="K33" s="165"/>
      <c r="L33" s="165"/>
      <c r="M33" s="164"/>
      <c r="N33" s="165"/>
      <c r="O33" s="165"/>
      <c r="P33" s="149">
        <f t="shared" si="6"/>
        <v>0</v>
      </c>
      <c r="Q33" s="164"/>
      <c r="R33" s="164"/>
      <c r="S33" s="164"/>
    </row>
    <row r="34" ht="18" customHeight="1" spans="1:19">
      <c r="A34" s="160"/>
      <c r="B34" s="161"/>
      <c r="C34" s="162" t="s">
        <v>282</v>
      </c>
      <c r="D34" s="163">
        <f t="shared" si="3"/>
        <v>20.58</v>
      </c>
      <c r="E34" s="163">
        <f t="shared" si="4"/>
        <v>20.58</v>
      </c>
      <c r="F34" s="163">
        <f t="shared" si="5"/>
        <v>20.58</v>
      </c>
      <c r="G34" s="164">
        <v>20.58</v>
      </c>
      <c r="H34" s="165"/>
      <c r="I34" s="165"/>
      <c r="J34" s="165"/>
      <c r="K34" s="165"/>
      <c r="L34" s="165"/>
      <c r="M34" s="164"/>
      <c r="N34" s="165"/>
      <c r="O34" s="165"/>
      <c r="P34" s="149">
        <f t="shared" si="6"/>
        <v>0</v>
      </c>
      <c r="Q34" s="164"/>
      <c r="R34" s="164"/>
      <c r="S34" s="164"/>
    </row>
    <row r="35" s="125" customFormat="1" ht="18" customHeight="1" spans="1:19">
      <c r="A35" s="157" t="s">
        <v>283</v>
      </c>
      <c r="B35" s="158"/>
      <c r="C35" s="159" t="s">
        <v>284</v>
      </c>
      <c r="D35" s="153">
        <f>SUM(D36:D37)</f>
        <v>77.84</v>
      </c>
      <c r="E35" s="153">
        <f t="shared" ref="E35:S35" si="8">SUM(E36:E37)</f>
        <v>77.84</v>
      </c>
      <c r="F35" s="153">
        <f t="shared" si="8"/>
        <v>77.84</v>
      </c>
      <c r="G35" s="153">
        <f t="shared" si="8"/>
        <v>77.84</v>
      </c>
      <c r="H35" s="153">
        <f t="shared" si="8"/>
        <v>0</v>
      </c>
      <c r="I35" s="153">
        <f t="shared" si="8"/>
        <v>0</v>
      </c>
      <c r="J35" s="153">
        <f t="shared" si="8"/>
        <v>0</v>
      </c>
      <c r="K35" s="153">
        <f t="shared" si="8"/>
        <v>0</v>
      </c>
      <c r="L35" s="153">
        <f t="shared" si="8"/>
        <v>0</v>
      </c>
      <c r="M35" s="153">
        <f t="shared" si="8"/>
        <v>0</v>
      </c>
      <c r="N35" s="153">
        <f t="shared" si="8"/>
        <v>0</v>
      </c>
      <c r="O35" s="153">
        <f t="shared" si="8"/>
        <v>0</v>
      </c>
      <c r="P35" s="153">
        <f t="shared" si="8"/>
        <v>0</v>
      </c>
      <c r="Q35" s="153">
        <f t="shared" si="8"/>
        <v>0</v>
      </c>
      <c r="R35" s="153">
        <f t="shared" si="8"/>
        <v>0</v>
      </c>
      <c r="S35" s="153">
        <f t="shared" si="8"/>
        <v>0</v>
      </c>
    </row>
    <row r="36" ht="18" customHeight="1" spans="1:19">
      <c r="A36" s="160"/>
      <c r="B36" s="161" t="s">
        <v>152</v>
      </c>
      <c r="C36" s="162" t="s">
        <v>285</v>
      </c>
      <c r="D36" s="163">
        <f t="shared" si="3"/>
        <v>77.36</v>
      </c>
      <c r="E36" s="163">
        <f t="shared" si="4"/>
        <v>77.36</v>
      </c>
      <c r="F36" s="163">
        <f t="shared" si="5"/>
        <v>77.36</v>
      </c>
      <c r="G36" s="164">
        <v>77.36</v>
      </c>
      <c r="H36" s="165"/>
      <c r="I36" s="165"/>
      <c r="J36" s="165"/>
      <c r="K36" s="165"/>
      <c r="L36" s="165"/>
      <c r="M36" s="164"/>
      <c r="N36" s="165"/>
      <c r="O36" s="165"/>
      <c r="P36" s="149">
        <f t="shared" si="6"/>
        <v>0</v>
      </c>
      <c r="Q36" s="164"/>
      <c r="R36" s="164"/>
      <c r="S36" s="164"/>
    </row>
    <row r="37" ht="18" customHeight="1" spans="1:19">
      <c r="A37" s="160"/>
      <c r="B37" s="161" t="s">
        <v>215</v>
      </c>
      <c r="C37" s="162" t="s">
        <v>286</v>
      </c>
      <c r="D37" s="163">
        <f t="shared" si="3"/>
        <v>0.48</v>
      </c>
      <c r="E37" s="163">
        <f t="shared" si="4"/>
        <v>0.48</v>
      </c>
      <c r="F37" s="163">
        <f t="shared" si="5"/>
        <v>0.48</v>
      </c>
      <c r="G37" s="164">
        <v>0.48</v>
      </c>
      <c r="H37" s="165"/>
      <c r="I37" s="165"/>
      <c r="J37" s="165"/>
      <c r="K37" s="165"/>
      <c r="L37" s="165"/>
      <c r="M37" s="164"/>
      <c r="N37" s="165"/>
      <c r="O37" s="165"/>
      <c r="P37" s="149">
        <f t="shared" si="6"/>
        <v>0</v>
      </c>
      <c r="Q37" s="164"/>
      <c r="R37" s="164"/>
      <c r="S37" s="164"/>
    </row>
    <row r="38" s="125" customFormat="1" ht="18" customHeight="1" spans="1:19">
      <c r="A38" s="166" t="s">
        <v>287</v>
      </c>
      <c r="B38" s="167"/>
      <c r="C38" s="168"/>
      <c r="D38" s="153">
        <f>SUM(D39,D51,D64)</f>
        <v>3460.2</v>
      </c>
      <c r="E38" s="153">
        <f t="shared" ref="E38:S38" si="9">SUM(E39,E51,E64)</f>
        <v>3207.43</v>
      </c>
      <c r="F38" s="153">
        <f t="shared" si="9"/>
        <v>3207.43</v>
      </c>
      <c r="G38" s="153">
        <f t="shared" si="9"/>
        <v>3207.43</v>
      </c>
      <c r="H38" s="153">
        <f t="shared" si="9"/>
        <v>0</v>
      </c>
      <c r="I38" s="153">
        <f t="shared" si="9"/>
        <v>0</v>
      </c>
      <c r="J38" s="153">
        <f t="shared" si="9"/>
        <v>0</v>
      </c>
      <c r="K38" s="153">
        <f t="shared" si="9"/>
        <v>0</v>
      </c>
      <c r="L38" s="153">
        <f t="shared" si="9"/>
        <v>0</v>
      </c>
      <c r="M38" s="153">
        <f t="shared" si="9"/>
        <v>0</v>
      </c>
      <c r="N38" s="153">
        <f t="shared" si="9"/>
        <v>0</v>
      </c>
      <c r="O38" s="153">
        <f t="shared" si="9"/>
        <v>0</v>
      </c>
      <c r="P38" s="153">
        <f t="shared" si="9"/>
        <v>252.77</v>
      </c>
      <c r="Q38" s="153">
        <f t="shared" si="9"/>
        <v>252.77</v>
      </c>
      <c r="R38" s="153">
        <f t="shared" si="9"/>
        <v>0</v>
      </c>
      <c r="S38" s="153">
        <f t="shared" si="9"/>
        <v>0</v>
      </c>
    </row>
    <row r="39" s="125" customFormat="1" ht="18" customHeight="1" spans="1:19">
      <c r="A39" s="157" t="s">
        <v>288</v>
      </c>
      <c r="B39" s="158"/>
      <c r="C39" s="159" t="s">
        <v>255</v>
      </c>
      <c r="D39" s="153">
        <f>SUM(D40:D46,D50)</f>
        <v>2924.98</v>
      </c>
      <c r="E39" s="153">
        <f t="shared" ref="E39:S39" si="10">SUM(E40:E46,E50)</f>
        <v>2924.98</v>
      </c>
      <c r="F39" s="153">
        <f t="shared" si="10"/>
        <v>2924.98</v>
      </c>
      <c r="G39" s="153">
        <f t="shared" si="10"/>
        <v>2924.98</v>
      </c>
      <c r="H39" s="153">
        <f t="shared" si="10"/>
        <v>0</v>
      </c>
      <c r="I39" s="153">
        <f t="shared" si="10"/>
        <v>0</v>
      </c>
      <c r="J39" s="153">
        <f t="shared" si="10"/>
        <v>0</v>
      </c>
      <c r="K39" s="153">
        <f t="shared" si="10"/>
        <v>0</v>
      </c>
      <c r="L39" s="153">
        <f t="shared" si="10"/>
        <v>0</v>
      </c>
      <c r="M39" s="153">
        <f t="shared" si="10"/>
        <v>0</v>
      </c>
      <c r="N39" s="153">
        <f t="shared" si="10"/>
        <v>0</v>
      </c>
      <c r="O39" s="153">
        <f t="shared" si="10"/>
        <v>0</v>
      </c>
      <c r="P39" s="153">
        <f t="shared" si="10"/>
        <v>0</v>
      </c>
      <c r="Q39" s="153">
        <f t="shared" si="10"/>
        <v>0</v>
      </c>
      <c r="R39" s="153">
        <f t="shared" si="10"/>
        <v>0</v>
      </c>
      <c r="S39" s="153">
        <f t="shared" si="10"/>
        <v>0</v>
      </c>
    </row>
    <row r="40" ht="18" customHeight="1" spans="1:19">
      <c r="A40" s="160"/>
      <c r="B40" s="161" t="s">
        <v>148</v>
      </c>
      <c r="C40" s="162" t="s">
        <v>256</v>
      </c>
      <c r="D40" s="163">
        <f t="shared" si="3"/>
        <v>747.98</v>
      </c>
      <c r="E40" s="163">
        <f t="shared" si="4"/>
        <v>747.98</v>
      </c>
      <c r="F40" s="163">
        <f t="shared" si="5"/>
        <v>747.98</v>
      </c>
      <c r="G40" s="164">
        <v>747.98</v>
      </c>
      <c r="H40" s="165"/>
      <c r="I40" s="165"/>
      <c r="J40" s="165"/>
      <c r="K40" s="165"/>
      <c r="L40" s="165"/>
      <c r="M40" s="164"/>
      <c r="N40" s="165"/>
      <c r="O40" s="165"/>
      <c r="P40" s="149">
        <f t="shared" si="6"/>
        <v>0</v>
      </c>
      <c r="Q40" s="164"/>
      <c r="R40" s="164"/>
      <c r="S40" s="164"/>
    </row>
    <row r="41" ht="18" customHeight="1" spans="1:19">
      <c r="A41" s="160"/>
      <c r="B41" s="161" t="s">
        <v>152</v>
      </c>
      <c r="C41" s="162" t="s">
        <v>257</v>
      </c>
      <c r="D41" s="163">
        <f t="shared" si="3"/>
        <v>315.6</v>
      </c>
      <c r="E41" s="163">
        <f t="shared" si="4"/>
        <v>315.6</v>
      </c>
      <c r="F41" s="163">
        <f t="shared" si="5"/>
        <v>315.6</v>
      </c>
      <c r="G41" s="164">
        <v>315.6</v>
      </c>
      <c r="H41" s="165"/>
      <c r="I41" s="165"/>
      <c r="J41" s="165"/>
      <c r="K41" s="165"/>
      <c r="L41" s="165"/>
      <c r="M41" s="164"/>
      <c r="N41" s="165"/>
      <c r="O41" s="165"/>
      <c r="P41" s="149">
        <f t="shared" si="6"/>
        <v>0</v>
      </c>
      <c r="Q41" s="164"/>
      <c r="R41" s="164"/>
      <c r="S41" s="164"/>
    </row>
    <row r="42" ht="18" customHeight="1" spans="1:19">
      <c r="A42" s="160"/>
      <c r="B42" s="161" t="s">
        <v>162</v>
      </c>
      <c r="C42" s="162" t="s">
        <v>258</v>
      </c>
      <c r="D42" s="163">
        <f t="shared" si="3"/>
        <v>167.65</v>
      </c>
      <c r="E42" s="163">
        <f t="shared" si="4"/>
        <v>167.65</v>
      </c>
      <c r="F42" s="163">
        <f t="shared" si="5"/>
        <v>167.65</v>
      </c>
      <c r="G42" s="164">
        <v>167.65</v>
      </c>
      <c r="H42" s="165"/>
      <c r="I42" s="165"/>
      <c r="J42" s="165"/>
      <c r="K42" s="165"/>
      <c r="L42" s="165"/>
      <c r="M42" s="164"/>
      <c r="N42" s="165"/>
      <c r="O42" s="165"/>
      <c r="P42" s="149">
        <f t="shared" si="6"/>
        <v>0</v>
      </c>
      <c r="Q42" s="164"/>
      <c r="R42" s="164"/>
      <c r="S42" s="164"/>
    </row>
    <row r="43" ht="18" customHeight="1" spans="1:19">
      <c r="A43" s="160"/>
      <c r="B43" s="161" t="s">
        <v>168</v>
      </c>
      <c r="C43" s="162" t="s">
        <v>289</v>
      </c>
      <c r="D43" s="163">
        <f t="shared" si="3"/>
        <v>873.27</v>
      </c>
      <c r="E43" s="163">
        <f t="shared" si="4"/>
        <v>873.27</v>
      </c>
      <c r="F43" s="163">
        <f t="shared" si="5"/>
        <v>873.27</v>
      </c>
      <c r="G43" s="164">
        <v>873.27</v>
      </c>
      <c r="H43" s="165"/>
      <c r="I43" s="165"/>
      <c r="J43" s="165"/>
      <c r="K43" s="165"/>
      <c r="L43" s="165"/>
      <c r="M43" s="164"/>
      <c r="N43" s="165"/>
      <c r="O43" s="165"/>
      <c r="P43" s="149">
        <f t="shared" si="6"/>
        <v>0</v>
      </c>
      <c r="Q43" s="164"/>
      <c r="R43" s="164"/>
      <c r="S43" s="164"/>
    </row>
    <row r="44" ht="18" customHeight="1" spans="1:19">
      <c r="A44" s="160"/>
      <c r="B44" s="161" t="s">
        <v>172</v>
      </c>
      <c r="C44" s="162" t="s">
        <v>259</v>
      </c>
      <c r="D44" s="163">
        <f t="shared" si="3"/>
        <v>344.57</v>
      </c>
      <c r="E44" s="163">
        <f t="shared" si="4"/>
        <v>344.57</v>
      </c>
      <c r="F44" s="163">
        <f t="shared" si="5"/>
        <v>344.57</v>
      </c>
      <c r="G44" s="164">
        <v>344.57</v>
      </c>
      <c r="H44" s="165"/>
      <c r="I44" s="165"/>
      <c r="J44" s="165"/>
      <c r="K44" s="165"/>
      <c r="L44" s="165"/>
      <c r="M44" s="164"/>
      <c r="N44" s="165"/>
      <c r="O44" s="165"/>
      <c r="P44" s="149">
        <f t="shared" si="6"/>
        <v>0</v>
      </c>
      <c r="Q44" s="164"/>
      <c r="R44" s="164"/>
      <c r="S44" s="164"/>
    </row>
    <row r="45" ht="18" customHeight="1" spans="1:19">
      <c r="A45" s="160"/>
      <c r="B45" s="161" t="s">
        <v>125</v>
      </c>
      <c r="C45" s="162" t="s">
        <v>260</v>
      </c>
      <c r="D45" s="163">
        <f t="shared" si="3"/>
        <v>254.55</v>
      </c>
      <c r="E45" s="163">
        <f t="shared" si="4"/>
        <v>254.55</v>
      </c>
      <c r="F45" s="163">
        <f t="shared" si="5"/>
        <v>254.55</v>
      </c>
      <c r="G45" s="164">
        <v>254.55</v>
      </c>
      <c r="H45" s="165"/>
      <c r="I45" s="165"/>
      <c r="J45" s="165"/>
      <c r="K45" s="165"/>
      <c r="L45" s="165"/>
      <c r="M45" s="164"/>
      <c r="N45" s="165"/>
      <c r="O45" s="165"/>
      <c r="P45" s="149">
        <f t="shared" si="6"/>
        <v>0</v>
      </c>
      <c r="Q45" s="164"/>
      <c r="R45" s="164"/>
      <c r="S45" s="164"/>
    </row>
    <row r="46" ht="18" customHeight="1" spans="1:19">
      <c r="A46" s="160"/>
      <c r="B46" s="161" t="s">
        <v>127</v>
      </c>
      <c r="C46" s="162" t="s">
        <v>261</v>
      </c>
      <c r="D46" s="163">
        <f t="shared" si="3"/>
        <v>31.21</v>
      </c>
      <c r="E46" s="163">
        <f t="shared" si="4"/>
        <v>31.21</v>
      </c>
      <c r="F46" s="163">
        <f t="shared" si="5"/>
        <v>31.21</v>
      </c>
      <c r="G46" s="164">
        <v>31.21</v>
      </c>
      <c r="H46" s="165"/>
      <c r="I46" s="165"/>
      <c r="J46" s="165"/>
      <c r="K46" s="165"/>
      <c r="L46" s="165"/>
      <c r="M46" s="164"/>
      <c r="N46" s="165"/>
      <c r="O46" s="165"/>
      <c r="P46" s="149">
        <f t="shared" si="6"/>
        <v>0</v>
      </c>
      <c r="Q46" s="164"/>
      <c r="R46" s="164"/>
      <c r="S46" s="164"/>
    </row>
    <row r="47" ht="18" customHeight="1" spans="1:19">
      <c r="A47" s="160"/>
      <c r="B47" s="161"/>
      <c r="C47" s="162" t="s">
        <v>262</v>
      </c>
      <c r="D47" s="163">
        <f t="shared" si="3"/>
        <v>5.07</v>
      </c>
      <c r="E47" s="163">
        <f t="shared" si="4"/>
        <v>5.07</v>
      </c>
      <c r="F47" s="163">
        <f t="shared" si="5"/>
        <v>5.07</v>
      </c>
      <c r="G47" s="164">
        <v>5.07</v>
      </c>
      <c r="H47" s="165"/>
      <c r="I47" s="165"/>
      <c r="J47" s="165"/>
      <c r="K47" s="165"/>
      <c r="L47" s="165"/>
      <c r="M47" s="164"/>
      <c r="N47" s="165"/>
      <c r="O47" s="165"/>
      <c r="P47" s="149">
        <f t="shared" si="6"/>
        <v>0</v>
      </c>
      <c r="Q47" s="164"/>
      <c r="R47" s="164"/>
      <c r="S47" s="164"/>
    </row>
    <row r="48" ht="18" customHeight="1" spans="1:19">
      <c r="A48" s="160"/>
      <c r="B48" s="161"/>
      <c r="C48" s="162" t="s">
        <v>263</v>
      </c>
      <c r="D48" s="163">
        <f t="shared" si="3"/>
        <v>11.7</v>
      </c>
      <c r="E48" s="163">
        <f t="shared" si="4"/>
        <v>11.7</v>
      </c>
      <c r="F48" s="163">
        <f t="shared" si="5"/>
        <v>11.7</v>
      </c>
      <c r="G48" s="164">
        <v>11.7</v>
      </c>
      <c r="H48" s="165"/>
      <c r="I48" s="165"/>
      <c r="J48" s="165"/>
      <c r="K48" s="165"/>
      <c r="L48" s="165"/>
      <c r="M48" s="164"/>
      <c r="N48" s="165"/>
      <c r="O48" s="165"/>
      <c r="P48" s="149">
        <f t="shared" si="6"/>
        <v>0</v>
      </c>
      <c r="Q48" s="164"/>
      <c r="R48" s="164"/>
      <c r="S48" s="164"/>
    </row>
    <row r="49" ht="18" customHeight="1" spans="1:19">
      <c r="A49" s="160"/>
      <c r="B49" s="161"/>
      <c r="C49" s="162" t="s">
        <v>264</v>
      </c>
      <c r="D49" s="163">
        <f t="shared" si="3"/>
        <v>14.44</v>
      </c>
      <c r="E49" s="163">
        <f t="shared" si="4"/>
        <v>14.44</v>
      </c>
      <c r="F49" s="163">
        <f t="shared" si="5"/>
        <v>14.44</v>
      </c>
      <c r="G49" s="164">
        <v>14.44</v>
      </c>
      <c r="H49" s="165"/>
      <c r="I49" s="165"/>
      <c r="J49" s="165"/>
      <c r="K49" s="165"/>
      <c r="L49" s="165"/>
      <c r="M49" s="164"/>
      <c r="N49" s="165"/>
      <c r="O49" s="165"/>
      <c r="P49" s="149">
        <f t="shared" si="6"/>
        <v>0</v>
      </c>
      <c r="Q49" s="164"/>
      <c r="R49" s="164"/>
      <c r="S49" s="164"/>
    </row>
    <row r="50" ht="18" customHeight="1" spans="1:19">
      <c r="A50" s="160"/>
      <c r="B50" s="161" t="s">
        <v>128</v>
      </c>
      <c r="C50" s="162" t="s">
        <v>265</v>
      </c>
      <c r="D50" s="163">
        <f t="shared" si="3"/>
        <v>190.15</v>
      </c>
      <c r="E50" s="163">
        <f t="shared" si="4"/>
        <v>190.15</v>
      </c>
      <c r="F50" s="163">
        <f t="shared" si="5"/>
        <v>190.15</v>
      </c>
      <c r="G50" s="164">
        <v>190.15</v>
      </c>
      <c r="H50" s="165"/>
      <c r="I50" s="165"/>
      <c r="J50" s="165"/>
      <c r="K50" s="165"/>
      <c r="L50" s="165"/>
      <c r="M50" s="164"/>
      <c r="N50" s="165"/>
      <c r="O50" s="165"/>
      <c r="P50" s="149">
        <f t="shared" si="6"/>
        <v>0</v>
      </c>
      <c r="Q50" s="164"/>
      <c r="R50" s="164"/>
      <c r="S50" s="164"/>
    </row>
    <row r="51" s="125" customFormat="1" ht="18" customHeight="1" spans="1:19">
      <c r="A51" s="157" t="s">
        <v>266</v>
      </c>
      <c r="B51" s="158"/>
      <c r="C51" s="159" t="s">
        <v>267</v>
      </c>
      <c r="D51" s="153">
        <f>SUM(D52:D63)</f>
        <v>293.45</v>
      </c>
      <c r="E51" s="153">
        <f>SUM(E52:E63)</f>
        <v>40.68</v>
      </c>
      <c r="F51" s="153">
        <f t="shared" ref="F51:S51" si="11">SUM(F52:F63)</f>
        <v>40.68</v>
      </c>
      <c r="G51" s="153">
        <f t="shared" si="11"/>
        <v>40.68</v>
      </c>
      <c r="H51" s="153">
        <f t="shared" si="11"/>
        <v>0</v>
      </c>
      <c r="I51" s="153">
        <f t="shared" si="11"/>
        <v>0</v>
      </c>
      <c r="J51" s="153">
        <f t="shared" si="11"/>
        <v>0</v>
      </c>
      <c r="K51" s="153">
        <f t="shared" si="11"/>
        <v>0</v>
      </c>
      <c r="L51" s="153">
        <f t="shared" si="11"/>
        <v>0</v>
      </c>
      <c r="M51" s="153">
        <f t="shared" si="11"/>
        <v>0</v>
      </c>
      <c r="N51" s="153">
        <f t="shared" si="11"/>
        <v>0</v>
      </c>
      <c r="O51" s="153">
        <f t="shared" si="11"/>
        <v>0</v>
      </c>
      <c r="P51" s="153">
        <f t="shared" si="11"/>
        <v>252.77</v>
      </c>
      <c r="Q51" s="153">
        <f t="shared" si="11"/>
        <v>252.77</v>
      </c>
      <c r="R51" s="153">
        <f t="shared" si="11"/>
        <v>0</v>
      </c>
      <c r="S51" s="153">
        <f t="shared" si="11"/>
        <v>0</v>
      </c>
    </row>
    <row r="52" s="125" customFormat="1" ht="18" customHeight="1" spans="1:19">
      <c r="A52" s="157"/>
      <c r="B52" s="169" t="s">
        <v>148</v>
      </c>
      <c r="C52" s="170" t="s">
        <v>268</v>
      </c>
      <c r="D52" s="163">
        <f t="shared" si="3"/>
        <v>92.77</v>
      </c>
      <c r="E52" s="163">
        <f t="shared" si="4"/>
        <v>0</v>
      </c>
      <c r="F52" s="163">
        <f t="shared" si="5"/>
        <v>0</v>
      </c>
      <c r="G52" s="164"/>
      <c r="H52" s="171"/>
      <c r="I52" s="171"/>
      <c r="J52" s="171"/>
      <c r="K52" s="171"/>
      <c r="L52" s="171"/>
      <c r="M52" s="164"/>
      <c r="N52" s="171"/>
      <c r="O52" s="171"/>
      <c r="P52" s="149">
        <f t="shared" si="6"/>
        <v>92.77</v>
      </c>
      <c r="Q52" s="164">
        <v>92.77</v>
      </c>
      <c r="R52" s="164"/>
      <c r="S52" s="164"/>
    </row>
    <row r="53" s="125" customFormat="1" ht="18" customHeight="1" spans="1:19">
      <c r="A53" s="157"/>
      <c r="B53" s="169" t="s">
        <v>152</v>
      </c>
      <c r="C53" s="170" t="s">
        <v>290</v>
      </c>
      <c r="D53" s="163">
        <f t="shared" si="3"/>
        <v>8</v>
      </c>
      <c r="E53" s="163">
        <f t="shared" si="4"/>
        <v>0</v>
      </c>
      <c r="F53" s="163">
        <f t="shared" si="5"/>
        <v>0</v>
      </c>
      <c r="G53" s="164"/>
      <c r="H53" s="171"/>
      <c r="I53" s="171"/>
      <c r="J53" s="171"/>
      <c r="K53" s="171"/>
      <c r="L53" s="171"/>
      <c r="M53" s="164"/>
      <c r="N53" s="171"/>
      <c r="O53" s="171"/>
      <c r="P53" s="149">
        <f t="shared" si="6"/>
        <v>8</v>
      </c>
      <c r="Q53" s="164">
        <v>8</v>
      </c>
      <c r="R53" s="164"/>
      <c r="S53" s="164"/>
    </row>
    <row r="54" s="125" customFormat="1" ht="18" customHeight="1" spans="1:19">
      <c r="A54" s="157"/>
      <c r="B54" s="169" t="s">
        <v>227</v>
      </c>
      <c r="C54" s="170" t="s">
        <v>291</v>
      </c>
      <c r="D54" s="163">
        <f t="shared" si="3"/>
        <v>20</v>
      </c>
      <c r="E54" s="163">
        <f t="shared" si="4"/>
        <v>0</v>
      </c>
      <c r="F54" s="163">
        <f t="shared" si="5"/>
        <v>0</v>
      </c>
      <c r="G54" s="164"/>
      <c r="H54" s="171"/>
      <c r="I54" s="171"/>
      <c r="J54" s="171"/>
      <c r="K54" s="171"/>
      <c r="L54" s="171"/>
      <c r="M54" s="164"/>
      <c r="N54" s="171"/>
      <c r="O54" s="171"/>
      <c r="P54" s="149">
        <f t="shared" si="6"/>
        <v>20</v>
      </c>
      <c r="Q54" s="164">
        <v>20</v>
      </c>
      <c r="R54" s="164"/>
      <c r="S54" s="164"/>
    </row>
    <row r="55" s="125" customFormat="1" ht="18" customHeight="1" spans="1:19">
      <c r="A55" s="157"/>
      <c r="B55" s="169" t="s">
        <v>292</v>
      </c>
      <c r="C55" s="170" t="s">
        <v>293</v>
      </c>
      <c r="D55" s="163">
        <f t="shared" si="3"/>
        <v>20</v>
      </c>
      <c r="E55" s="163">
        <f t="shared" si="4"/>
        <v>0</v>
      </c>
      <c r="F55" s="163">
        <f t="shared" si="5"/>
        <v>0</v>
      </c>
      <c r="G55" s="164"/>
      <c r="H55" s="171"/>
      <c r="I55" s="171"/>
      <c r="J55" s="171"/>
      <c r="K55" s="171"/>
      <c r="L55" s="171"/>
      <c r="M55" s="164"/>
      <c r="N55" s="171"/>
      <c r="O55" s="171"/>
      <c r="P55" s="149">
        <f t="shared" si="6"/>
        <v>20</v>
      </c>
      <c r="Q55" s="164">
        <v>20</v>
      </c>
      <c r="R55" s="164"/>
      <c r="S55" s="164"/>
    </row>
    <row r="56" s="125" customFormat="1" ht="18" customHeight="1" spans="1:19">
      <c r="A56" s="157"/>
      <c r="B56" s="169" t="s">
        <v>168</v>
      </c>
      <c r="C56" s="170" t="s">
        <v>269</v>
      </c>
      <c r="D56" s="163">
        <f t="shared" si="3"/>
        <v>20</v>
      </c>
      <c r="E56" s="163">
        <f t="shared" si="4"/>
        <v>0</v>
      </c>
      <c r="F56" s="163">
        <f t="shared" si="5"/>
        <v>0</v>
      </c>
      <c r="G56" s="164"/>
      <c r="H56" s="171"/>
      <c r="I56" s="171"/>
      <c r="J56" s="171"/>
      <c r="K56" s="171"/>
      <c r="L56" s="171"/>
      <c r="M56" s="164"/>
      <c r="N56" s="171"/>
      <c r="O56" s="171"/>
      <c r="P56" s="149">
        <f t="shared" si="6"/>
        <v>20</v>
      </c>
      <c r="Q56" s="164">
        <v>20</v>
      </c>
      <c r="R56" s="164"/>
      <c r="S56" s="164"/>
    </row>
    <row r="57" s="125" customFormat="1" ht="18" customHeight="1" spans="1:19">
      <c r="A57" s="157"/>
      <c r="B57" s="169" t="s">
        <v>221</v>
      </c>
      <c r="C57" s="170" t="s">
        <v>294</v>
      </c>
      <c r="D57" s="163">
        <f t="shared" si="3"/>
        <v>10</v>
      </c>
      <c r="E57" s="163">
        <f t="shared" si="4"/>
        <v>0</v>
      </c>
      <c r="F57" s="163">
        <f t="shared" si="5"/>
        <v>0</v>
      </c>
      <c r="G57" s="164"/>
      <c r="H57" s="171"/>
      <c r="I57" s="171"/>
      <c r="J57" s="171"/>
      <c r="K57" s="171"/>
      <c r="L57" s="171"/>
      <c r="M57" s="164"/>
      <c r="N57" s="171"/>
      <c r="O57" s="171"/>
      <c r="P57" s="149">
        <f t="shared" si="6"/>
        <v>10</v>
      </c>
      <c r="Q57" s="164">
        <v>10</v>
      </c>
      <c r="R57" s="164"/>
      <c r="S57" s="164"/>
    </row>
    <row r="58" s="125" customFormat="1" ht="18" customHeight="1" spans="1:19">
      <c r="A58" s="157"/>
      <c r="B58" s="169" t="s">
        <v>126</v>
      </c>
      <c r="C58" s="170" t="s">
        <v>270</v>
      </c>
      <c r="D58" s="163">
        <f t="shared" si="3"/>
        <v>2</v>
      </c>
      <c r="E58" s="163">
        <f t="shared" si="4"/>
        <v>0</v>
      </c>
      <c r="F58" s="163">
        <f t="shared" si="5"/>
        <v>0</v>
      </c>
      <c r="G58" s="164"/>
      <c r="H58" s="171"/>
      <c r="I58" s="171"/>
      <c r="J58" s="171"/>
      <c r="K58" s="171"/>
      <c r="L58" s="171"/>
      <c r="M58" s="164"/>
      <c r="N58" s="171"/>
      <c r="O58" s="171"/>
      <c r="P58" s="149">
        <f t="shared" si="6"/>
        <v>2</v>
      </c>
      <c r="Q58" s="164">
        <v>2</v>
      </c>
      <c r="R58" s="164"/>
      <c r="S58" s="164"/>
    </row>
    <row r="59" s="125" customFormat="1" ht="18" customHeight="1" spans="1:19">
      <c r="A59" s="157"/>
      <c r="B59" s="169" t="s">
        <v>128</v>
      </c>
      <c r="C59" s="170" t="s">
        <v>295</v>
      </c>
      <c r="D59" s="163">
        <f t="shared" si="3"/>
        <v>50</v>
      </c>
      <c r="E59" s="163">
        <f t="shared" si="4"/>
        <v>0</v>
      </c>
      <c r="F59" s="163">
        <f t="shared" si="5"/>
        <v>0</v>
      </c>
      <c r="G59" s="164"/>
      <c r="H59" s="171"/>
      <c r="I59" s="171"/>
      <c r="J59" s="171"/>
      <c r="K59" s="171"/>
      <c r="L59" s="171"/>
      <c r="M59" s="164"/>
      <c r="N59" s="171"/>
      <c r="O59" s="171"/>
      <c r="P59" s="149">
        <f t="shared" si="6"/>
        <v>50</v>
      </c>
      <c r="Q59" s="164">
        <v>50</v>
      </c>
      <c r="R59" s="164"/>
      <c r="S59" s="164"/>
    </row>
    <row r="60" s="125" customFormat="1" ht="18" customHeight="1" spans="1:19">
      <c r="A60" s="157"/>
      <c r="B60" s="169" t="s">
        <v>131</v>
      </c>
      <c r="C60" s="170" t="s">
        <v>272</v>
      </c>
      <c r="D60" s="163">
        <f t="shared" si="3"/>
        <v>10</v>
      </c>
      <c r="E60" s="163">
        <f t="shared" si="4"/>
        <v>0</v>
      </c>
      <c r="F60" s="163">
        <f t="shared" si="5"/>
        <v>0</v>
      </c>
      <c r="G60" s="164"/>
      <c r="H60" s="171"/>
      <c r="I60" s="171"/>
      <c r="J60" s="171"/>
      <c r="K60" s="171"/>
      <c r="L60" s="171"/>
      <c r="M60" s="164"/>
      <c r="N60" s="171"/>
      <c r="O60" s="171"/>
      <c r="P60" s="149">
        <f t="shared" si="6"/>
        <v>10</v>
      </c>
      <c r="Q60" s="164">
        <v>10</v>
      </c>
      <c r="R60" s="164"/>
      <c r="S60" s="164"/>
    </row>
    <row r="61" s="125" customFormat="1" ht="18" customHeight="1" spans="1:19">
      <c r="A61" s="157"/>
      <c r="B61" s="169" t="s">
        <v>141</v>
      </c>
      <c r="C61" s="170" t="s">
        <v>274</v>
      </c>
      <c r="D61" s="163">
        <f t="shared" si="3"/>
        <v>20</v>
      </c>
      <c r="E61" s="163">
        <f t="shared" si="4"/>
        <v>0</v>
      </c>
      <c r="F61" s="163">
        <f t="shared" si="5"/>
        <v>0</v>
      </c>
      <c r="G61" s="164"/>
      <c r="H61" s="171"/>
      <c r="I61" s="171"/>
      <c r="J61" s="171"/>
      <c r="K61" s="171"/>
      <c r="L61" s="171"/>
      <c r="M61" s="164"/>
      <c r="N61" s="171"/>
      <c r="O61" s="171"/>
      <c r="P61" s="149">
        <f t="shared" si="6"/>
        <v>20</v>
      </c>
      <c r="Q61" s="164">
        <v>20</v>
      </c>
      <c r="R61" s="164"/>
      <c r="S61" s="164"/>
    </row>
    <row r="62" ht="18" customHeight="1" spans="1:19">
      <c r="A62" s="160"/>
      <c r="B62" s="161" t="s">
        <v>143</v>
      </c>
      <c r="C62" s="162" t="s">
        <v>275</v>
      </c>
      <c r="D62" s="163">
        <f t="shared" si="3"/>
        <v>40.23</v>
      </c>
      <c r="E62" s="163">
        <f t="shared" si="4"/>
        <v>40.23</v>
      </c>
      <c r="F62" s="163">
        <f t="shared" si="5"/>
        <v>40.23</v>
      </c>
      <c r="G62" s="164">
        <v>40.23</v>
      </c>
      <c r="H62" s="165"/>
      <c r="I62" s="165"/>
      <c r="J62" s="165"/>
      <c r="K62" s="165"/>
      <c r="L62" s="165"/>
      <c r="M62" s="164"/>
      <c r="N62" s="165"/>
      <c r="O62" s="165"/>
      <c r="P62" s="149">
        <f t="shared" si="6"/>
        <v>0</v>
      </c>
      <c r="Q62" s="164"/>
      <c r="R62" s="164"/>
      <c r="S62" s="164"/>
    </row>
    <row r="63" ht="18" customHeight="1" spans="1:19">
      <c r="A63" s="160"/>
      <c r="B63" s="161" t="s">
        <v>276</v>
      </c>
      <c r="C63" s="162" t="s">
        <v>277</v>
      </c>
      <c r="D63" s="163">
        <f t="shared" si="3"/>
        <v>0.45</v>
      </c>
      <c r="E63" s="163">
        <f t="shared" si="4"/>
        <v>0.45</v>
      </c>
      <c r="F63" s="163">
        <f t="shared" si="5"/>
        <v>0.45</v>
      </c>
      <c r="G63" s="164">
        <v>0.45</v>
      </c>
      <c r="H63" s="165"/>
      <c r="I63" s="165"/>
      <c r="J63" s="165"/>
      <c r="K63" s="165"/>
      <c r="L63" s="165"/>
      <c r="M63" s="164"/>
      <c r="N63" s="165"/>
      <c r="O63" s="165"/>
      <c r="P63" s="149">
        <f t="shared" si="6"/>
        <v>0</v>
      </c>
      <c r="Q63" s="164"/>
      <c r="R63" s="164"/>
      <c r="S63" s="164"/>
    </row>
    <row r="64" s="125" customFormat="1" ht="18" customHeight="1" spans="1:19">
      <c r="A64" s="157" t="s">
        <v>283</v>
      </c>
      <c r="B64" s="158"/>
      <c r="C64" s="159" t="s">
        <v>284</v>
      </c>
      <c r="D64" s="153">
        <f>SUM(D65:D69)</f>
        <v>241.77</v>
      </c>
      <c r="E64" s="153">
        <f t="shared" ref="E64:S64" si="12">SUM(E65:E69)</f>
        <v>241.77</v>
      </c>
      <c r="F64" s="153">
        <f t="shared" si="12"/>
        <v>241.77</v>
      </c>
      <c r="G64" s="153">
        <f t="shared" si="12"/>
        <v>241.77</v>
      </c>
      <c r="H64" s="153">
        <f t="shared" si="12"/>
        <v>0</v>
      </c>
      <c r="I64" s="153">
        <f t="shared" si="12"/>
        <v>0</v>
      </c>
      <c r="J64" s="153">
        <f t="shared" si="12"/>
        <v>0</v>
      </c>
      <c r="K64" s="153">
        <f t="shared" si="12"/>
        <v>0</v>
      </c>
      <c r="L64" s="153">
        <f t="shared" si="12"/>
        <v>0</v>
      </c>
      <c r="M64" s="153">
        <f t="shared" si="12"/>
        <v>0</v>
      </c>
      <c r="N64" s="153">
        <f t="shared" si="12"/>
        <v>0</v>
      </c>
      <c r="O64" s="153">
        <f t="shared" si="12"/>
        <v>0</v>
      </c>
      <c r="P64" s="153">
        <f t="shared" si="12"/>
        <v>0</v>
      </c>
      <c r="Q64" s="153">
        <f t="shared" si="12"/>
        <v>0</v>
      </c>
      <c r="R64" s="153">
        <f t="shared" si="12"/>
        <v>0</v>
      </c>
      <c r="S64" s="153">
        <f t="shared" si="12"/>
        <v>0</v>
      </c>
    </row>
    <row r="65" ht="18" customHeight="1" spans="1:19">
      <c r="A65" s="160"/>
      <c r="B65" s="161" t="s">
        <v>148</v>
      </c>
      <c r="C65" s="162" t="s">
        <v>296</v>
      </c>
      <c r="D65" s="163">
        <f t="shared" si="3"/>
        <v>15.92</v>
      </c>
      <c r="E65" s="163">
        <f t="shared" si="4"/>
        <v>15.92</v>
      </c>
      <c r="F65" s="163">
        <f t="shared" si="5"/>
        <v>15.92</v>
      </c>
      <c r="G65" s="164">
        <v>15.92</v>
      </c>
      <c r="H65" s="165"/>
      <c r="I65" s="165"/>
      <c r="J65" s="165"/>
      <c r="K65" s="165"/>
      <c r="L65" s="165"/>
      <c r="M65" s="164"/>
      <c r="N65" s="165"/>
      <c r="O65" s="165"/>
      <c r="P65" s="149">
        <f t="shared" si="6"/>
        <v>0</v>
      </c>
      <c r="Q65" s="164"/>
      <c r="R65" s="164"/>
      <c r="S65" s="164"/>
    </row>
    <row r="66" ht="18" customHeight="1" spans="1:19">
      <c r="A66" s="160"/>
      <c r="B66" s="161" t="s">
        <v>152</v>
      </c>
      <c r="C66" s="162" t="s">
        <v>285</v>
      </c>
      <c r="D66" s="163">
        <f t="shared" si="3"/>
        <v>219.07</v>
      </c>
      <c r="E66" s="163">
        <f t="shared" si="4"/>
        <v>219.07</v>
      </c>
      <c r="F66" s="163">
        <f t="shared" si="5"/>
        <v>219.07</v>
      </c>
      <c r="G66" s="164">
        <v>219.07</v>
      </c>
      <c r="H66" s="165"/>
      <c r="I66" s="165"/>
      <c r="J66" s="165"/>
      <c r="K66" s="165"/>
      <c r="L66" s="165"/>
      <c r="M66" s="164"/>
      <c r="N66" s="165"/>
      <c r="O66" s="165"/>
      <c r="P66" s="149">
        <f t="shared" si="6"/>
        <v>0</v>
      </c>
      <c r="Q66" s="164"/>
      <c r="R66" s="164"/>
      <c r="S66" s="164"/>
    </row>
    <row r="67" ht="18" customHeight="1" spans="1:19">
      <c r="A67" s="160"/>
      <c r="B67" s="161" t="s">
        <v>227</v>
      </c>
      <c r="C67" s="162" t="s">
        <v>297</v>
      </c>
      <c r="D67" s="163">
        <f t="shared" si="3"/>
        <v>1.67</v>
      </c>
      <c r="E67" s="163">
        <f t="shared" si="4"/>
        <v>1.67</v>
      </c>
      <c r="F67" s="163">
        <f t="shared" si="5"/>
        <v>1.67</v>
      </c>
      <c r="G67" s="164">
        <v>1.67</v>
      </c>
      <c r="H67" s="165"/>
      <c r="I67" s="165"/>
      <c r="J67" s="165"/>
      <c r="K67" s="165"/>
      <c r="L67" s="165"/>
      <c r="M67" s="164"/>
      <c r="N67" s="165"/>
      <c r="O67" s="165"/>
      <c r="P67" s="149">
        <f t="shared" si="6"/>
        <v>0</v>
      </c>
      <c r="Q67" s="164"/>
      <c r="R67" s="164"/>
      <c r="S67" s="164"/>
    </row>
    <row r="68" ht="18" customHeight="1" spans="1:19">
      <c r="A68" s="160"/>
      <c r="B68" s="161" t="s">
        <v>172</v>
      </c>
      <c r="C68" s="162" t="s">
        <v>298</v>
      </c>
      <c r="D68" s="163">
        <f t="shared" si="3"/>
        <v>3.75</v>
      </c>
      <c r="E68" s="163">
        <f t="shared" si="4"/>
        <v>3.75</v>
      </c>
      <c r="F68" s="163">
        <f t="shared" si="5"/>
        <v>3.75</v>
      </c>
      <c r="G68" s="164">
        <v>3.75</v>
      </c>
      <c r="H68" s="165"/>
      <c r="I68" s="165"/>
      <c r="J68" s="165"/>
      <c r="K68" s="165"/>
      <c r="L68" s="165"/>
      <c r="M68" s="164"/>
      <c r="N68" s="165"/>
      <c r="O68" s="165"/>
      <c r="P68" s="149">
        <f t="shared" si="6"/>
        <v>0</v>
      </c>
      <c r="Q68" s="164"/>
      <c r="R68" s="164"/>
      <c r="S68" s="164"/>
    </row>
    <row r="69" ht="18" customHeight="1" spans="1:19">
      <c r="A69" s="160"/>
      <c r="B69" s="161" t="s">
        <v>215</v>
      </c>
      <c r="C69" s="162" t="s">
        <v>286</v>
      </c>
      <c r="D69" s="163">
        <f t="shared" si="3"/>
        <v>1.36</v>
      </c>
      <c r="E69" s="163">
        <f t="shared" si="4"/>
        <v>1.36</v>
      </c>
      <c r="F69" s="163">
        <f t="shared" si="5"/>
        <v>1.36</v>
      </c>
      <c r="G69" s="164">
        <v>1.36</v>
      </c>
      <c r="H69" s="165"/>
      <c r="I69" s="165"/>
      <c r="J69" s="165"/>
      <c r="K69" s="165"/>
      <c r="L69" s="165"/>
      <c r="M69" s="164"/>
      <c r="N69" s="165"/>
      <c r="O69" s="165"/>
      <c r="P69" s="149">
        <f t="shared" si="6"/>
        <v>0</v>
      </c>
      <c r="Q69" s="164"/>
      <c r="R69" s="164"/>
      <c r="S69" s="164"/>
    </row>
    <row r="70" s="125" customFormat="1" ht="18" customHeight="1" spans="1:19">
      <c r="A70" s="166" t="s">
        <v>299</v>
      </c>
      <c r="B70" s="167"/>
      <c r="C70" s="168"/>
      <c r="D70" s="153">
        <f>SUM(D71,D83,D89)</f>
        <v>1650.28</v>
      </c>
      <c r="E70" s="153">
        <f t="shared" ref="E70:S70" si="13">SUM(E71,E83,E89)</f>
        <v>1607.95</v>
      </c>
      <c r="F70" s="153">
        <f t="shared" si="13"/>
        <v>1607.95</v>
      </c>
      <c r="G70" s="153">
        <f t="shared" si="13"/>
        <v>1539.43</v>
      </c>
      <c r="H70" s="153">
        <f t="shared" si="13"/>
        <v>0</v>
      </c>
      <c r="I70" s="153">
        <f t="shared" si="13"/>
        <v>0</v>
      </c>
      <c r="J70" s="153">
        <f t="shared" si="13"/>
        <v>0</v>
      </c>
      <c r="K70" s="153">
        <f t="shared" si="13"/>
        <v>0</v>
      </c>
      <c r="L70" s="153">
        <f t="shared" si="13"/>
        <v>0</v>
      </c>
      <c r="M70" s="153">
        <f t="shared" si="13"/>
        <v>68.52</v>
      </c>
      <c r="N70" s="153">
        <f t="shared" si="13"/>
        <v>0</v>
      </c>
      <c r="O70" s="153">
        <f t="shared" si="13"/>
        <v>0</v>
      </c>
      <c r="P70" s="153">
        <f t="shared" si="13"/>
        <v>42.33</v>
      </c>
      <c r="Q70" s="153">
        <f t="shared" si="13"/>
        <v>42.33</v>
      </c>
      <c r="R70" s="153">
        <f t="shared" si="13"/>
        <v>0</v>
      </c>
      <c r="S70" s="153">
        <f t="shared" si="13"/>
        <v>0</v>
      </c>
    </row>
    <row r="71" s="125" customFormat="1" ht="18" customHeight="1" spans="1:19">
      <c r="A71" s="157" t="s">
        <v>288</v>
      </c>
      <c r="B71" s="158"/>
      <c r="C71" s="159" t="s">
        <v>255</v>
      </c>
      <c r="D71" s="153">
        <f>SUM(D72:D78,D82)</f>
        <v>1388.2</v>
      </c>
      <c r="E71" s="153">
        <f t="shared" ref="E71:S71" si="14">SUM(E72:E78,E82)</f>
        <v>1388.2</v>
      </c>
      <c r="F71" s="153">
        <f t="shared" si="14"/>
        <v>1388.2</v>
      </c>
      <c r="G71" s="153">
        <f t="shared" si="14"/>
        <v>1388.2</v>
      </c>
      <c r="H71" s="153">
        <f t="shared" si="14"/>
        <v>0</v>
      </c>
      <c r="I71" s="153">
        <f t="shared" si="14"/>
        <v>0</v>
      </c>
      <c r="J71" s="153">
        <f t="shared" si="14"/>
        <v>0</v>
      </c>
      <c r="K71" s="153">
        <f t="shared" si="14"/>
        <v>0</v>
      </c>
      <c r="L71" s="153">
        <f t="shared" si="14"/>
        <v>0</v>
      </c>
      <c r="M71" s="153">
        <f t="shared" si="14"/>
        <v>0</v>
      </c>
      <c r="N71" s="153">
        <f t="shared" si="14"/>
        <v>0</v>
      </c>
      <c r="O71" s="153">
        <f t="shared" si="14"/>
        <v>0</v>
      </c>
      <c r="P71" s="153">
        <f t="shared" si="14"/>
        <v>0</v>
      </c>
      <c r="Q71" s="153">
        <f t="shared" si="14"/>
        <v>0</v>
      </c>
      <c r="R71" s="153">
        <f t="shared" si="14"/>
        <v>0</v>
      </c>
      <c r="S71" s="153">
        <f t="shared" si="14"/>
        <v>0</v>
      </c>
    </row>
    <row r="72" ht="18" customHeight="1" spans="1:19">
      <c r="A72" s="160"/>
      <c r="B72" s="161" t="s">
        <v>148</v>
      </c>
      <c r="C72" s="162" t="s">
        <v>256</v>
      </c>
      <c r="D72" s="163">
        <f t="shared" ref="D72:D135" si="15">SUM(E72,P72)</f>
        <v>356.65</v>
      </c>
      <c r="E72" s="163">
        <f t="shared" si="4"/>
        <v>356.65</v>
      </c>
      <c r="F72" s="163">
        <f t="shared" si="5"/>
        <v>356.65</v>
      </c>
      <c r="G72" s="164">
        <v>356.65</v>
      </c>
      <c r="H72" s="165"/>
      <c r="I72" s="165"/>
      <c r="J72" s="165"/>
      <c r="K72" s="165"/>
      <c r="L72" s="165"/>
      <c r="M72" s="164"/>
      <c r="N72" s="165"/>
      <c r="O72" s="165"/>
      <c r="P72" s="149">
        <f t="shared" si="6"/>
        <v>0</v>
      </c>
      <c r="Q72" s="164"/>
      <c r="R72" s="164"/>
      <c r="S72" s="164"/>
    </row>
    <row r="73" ht="18" customHeight="1" spans="1:19">
      <c r="A73" s="160"/>
      <c r="B73" s="161" t="s">
        <v>152</v>
      </c>
      <c r="C73" s="162" t="s">
        <v>257</v>
      </c>
      <c r="D73" s="163">
        <f t="shared" si="15"/>
        <v>157.43</v>
      </c>
      <c r="E73" s="163">
        <f t="shared" si="4"/>
        <v>157.43</v>
      </c>
      <c r="F73" s="163">
        <f t="shared" si="5"/>
        <v>157.43</v>
      </c>
      <c r="G73" s="164">
        <v>157.43</v>
      </c>
      <c r="H73" s="165"/>
      <c r="I73" s="165"/>
      <c r="J73" s="165"/>
      <c r="K73" s="165"/>
      <c r="L73" s="165"/>
      <c r="M73" s="164"/>
      <c r="N73" s="165"/>
      <c r="O73" s="165"/>
      <c r="P73" s="149">
        <f t="shared" si="6"/>
        <v>0</v>
      </c>
      <c r="Q73" s="164"/>
      <c r="R73" s="164"/>
      <c r="S73" s="164"/>
    </row>
    <row r="74" ht="18" customHeight="1" spans="1:19">
      <c r="A74" s="160"/>
      <c r="B74" s="161" t="s">
        <v>162</v>
      </c>
      <c r="C74" s="162" t="s">
        <v>258</v>
      </c>
      <c r="D74" s="163">
        <f t="shared" si="15"/>
        <v>81.41</v>
      </c>
      <c r="E74" s="163">
        <f t="shared" ref="E74:E137" si="16">SUM(F74,N74,O74)</f>
        <v>81.41</v>
      </c>
      <c r="F74" s="163">
        <f t="shared" ref="F74:F137" si="17">SUM(G74:M74)</f>
        <v>81.41</v>
      </c>
      <c r="G74" s="164">
        <v>81.41</v>
      </c>
      <c r="H74" s="165"/>
      <c r="I74" s="165"/>
      <c r="J74" s="165"/>
      <c r="K74" s="165"/>
      <c r="L74" s="165"/>
      <c r="M74" s="164"/>
      <c r="N74" s="165"/>
      <c r="O74" s="165"/>
      <c r="P74" s="149">
        <f t="shared" ref="P74:P137" si="18">SUM(Q74:S74)</f>
        <v>0</v>
      </c>
      <c r="Q74" s="164"/>
      <c r="R74" s="164"/>
      <c r="S74" s="164"/>
    </row>
    <row r="75" ht="18" customHeight="1" spans="1:19">
      <c r="A75" s="160"/>
      <c r="B75" s="161" t="s">
        <v>168</v>
      </c>
      <c r="C75" s="162" t="s">
        <v>289</v>
      </c>
      <c r="D75" s="163">
        <f t="shared" si="15"/>
        <v>426</v>
      </c>
      <c r="E75" s="163">
        <f t="shared" si="16"/>
        <v>426</v>
      </c>
      <c r="F75" s="163">
        <f t="shared" si="17"/>
        <v>426</v>
      </c>
      <c r="G75" s="164">
        <v>426</v>
      </c>
      <c r="H75" s="165"/>
      <c r="I75" s="165"/>
      <c r="J75" s="165"/>
      <c r="K75" s="165"/>
      <c r="L75" s="165"/>
      <c r="M75" s="164"/>
      <c r="N75" s="165"/>
      <c r="O75" s="165"/>
      <c r="P75" s="149">
        <f t="shared" si="18"/>
        <v>0</v>
      </c>
      <c r="Q75" s="164"/>
      <c r="R75" s="164"/>
      <c r="S75" s="164"/>
    </row>
    <row r="76" ht="18" customHeight="1" spans="1:19">
      <c r="A76" s="160"/>
      <c r="B76" s="161" t="s">
        <v>172</v>
      </c>
      <c r="C76" s="162" t="s">
        <v>259</v>
      </c>
      <c r="D76" s="163">
        <f t="shared" si="15"/>
        <v>148.41</v>
      </c>
      <c r="E76" s="163">
        <f t="shared" si="16"/>
        <v>148.41</v>
      </c>
      <c r="F76" s="163">
        <f t="shared" si="17"/>
        <v>148.41</v>
      </c>
      <c r="G76" s="164">
        <v>148.41</v>
      </c>
      <c r="H76" s="165"/>
      <c r="I76" s="165"/>
      <c r="J76" s="165"/>
      <c r="K76" s="165"/>
      <c r="L76" s="165"/>
      <c r="M76" s="164"/>
      <c r="N76" s="165"/>
      <c r="O76" s="165"/>
      <c r="P76" s="149">
        <f t="shared" si="18"/>
        <v>0</v>
      </c>
      <c r="Q76" s="164"/>
      <c r="R76" s="164"/>
      <c r="S76" s="164"/>
    </row>
    <row r="77" ht="18" customHeight="1" spans="1:19">
      <c r="A77" s="160"/>
      <c r="B77" s="161" t="s">
        <v>125</v>
      </c>
      <c r="C77" s="162" t="s">
        <v>260</v>
      </c>
      <c r="D77" s="163">
        <f t="shared" si="15"/>
        <v>114.08</v>
      </c>
      <c r="E77" s="163">
        <f t="shared" si="16"/>
        <v>114.08</v>
      </c>
      <c r="F77" s="163">
        <f t="shared" si="17"/>
        <v>114.08</v>
      </c>
      <c r="G77" s="164">
        <v>114.08</v>
      </c>
      <c r="H77" s="165"/>
      <c r="I77" s="165"/>
      <c r="J77" s="165"/>
      <c r="K77" s="165"/>
      <c r="L77" s="165"/>
      <c r="M77" s="164"/>
      <c r="N77" s="165"/>
      <c r="O77" s="165"/>
      <c r="P77" s="149">
        <f t="shared" si="18"/>
        <v>0</v>
      </c>
      <c r="Q77" s="164"/>
      <c r="R77" s="164"/>
      <c r="S77" s="164"/>
    </row>
    <row r="78" ht="18" customHeight="1" spans="1:19">
      <c r="A78" s="160"/>
      <c r="B78" s="161" t="s">
        <v>127</v>
      </c>
      <c r="C78" s="162" t="s">
        <v>261</v>
      </c>
      <c r="D78" s="163">
        <f t="shared" si="15"/>
        <v>11.78</v>
      </c>
      <c r="E78" s="163">
        <f t="shared" si="16"/>
        <v>11.78</v>
      </c>
      <c r="F78" s="163">
        <f t="shared" si="17"/>
        <v>11.78</v>
      </c>
      <c r="G78" s="164">
        <v>11.78</v>
      </c>
      <c r="H78" s="165"/>
      <c r="I78" s="165"/>
      <c r="J78" s="165"/>
      <c r="K78" s="165"/>
      <c r="L78" s="165"/>
      <c r="M78" s="164"/>
      <c r="N78" s="165"/>
      <c r="O78" s="165"/>
      <c r="P78" s="149">
        <f t="shared" si="18"/>
        <v>0</v>
      </c>
      <c r="Q78" s="164"/>
      <c r="R78" s="164"/>
      <c r="S78" s="164"/>
    </row>
    <row r="79" ht="18" customHeight="1" spans="1:19">
      <c r="A79" s="160"/>
      <c r="B79" s="161"/>
      <c r="C79" s="162" t="s">
        <v>262</v>
      </c>
      <c r="D79" s="163">
        <f t="shared" si="15"/>
        <v>1.86</v>
      </c>
      <c r="E79" s="163">
        <f t="shared" si="16"/>
        <v>1.86</v>
      </c>
      <c r="F79" s="163">
        <f t="shared" si="17"/>
        <v>1.86</v>
      </c>
      <c r="G79" s="164">
        <v>1.86</v>
      </c>
      <c r="H79" s="165"/>
      <c r="I79" s="165"/>
      <c r="J79" s="165"/>
      <c r="K79" s="165"/>
      <c r="L79" s="165"/>
      <c r="M79" s="164"/>
      <c r="N79" s="165"/>
      <c r="O79" s="165"/>
      <c r="P79" s="149">
        <f t="shared" si="18"/>
        <v>0</v>
      </c>
      <c r="Q79" s="164"/>
      <c r="R79" s="164"/>
      <c r="S79" s="164"/>
    </row>
    <row r="80" ht="18" customHeight="1" spans="1:19">
      <c r="A80" s="160"/>
      <c r="B80" s="161"/>
      <c r="C80" s="162" t="s">
        <v>263</v>
      </c>
      <c r="D80" s="163">
        <f t="shared" si="15"/>
        <v>4.45</v>
      </c>
      <c r="E80" s="163">
        <f t="shared" si="16"/>
        <v>4.45</v>
      </c>
      <c r="F80" s="163">
        <f t="shared" si="17"/>
        <v>4.45</v>
      </c>
      <c r="G80" s="164">
        <v>4.45</v>
      </c>
      <c r="H80" s="165"/>
      <c r="I80" s="165"/>
      <c r="J80" s="165"/>
      <c r="K80" s="165"/>
      <c r="L80" s="165"/>
      <c r="M80" s="164"/>
      <c r="N80" s="165"/>
      <c r="O80" s="165"/>
      <c r="P80" s="149">
        <f t="shared" si="18"/>
        <v>0</v>
      </c>
      <c r="Q80" s="164"/>
      <c r="R80" s="164"/>
      <c r="S80" s="164"/>
    </row>
    <row r="81" ht="18" customHeight="1" spans="1:19">
      <c r="A81" s="160"/>
      <c r="B81" s="161"/>
      <c r="C81" s="162" t="s">
        <v>264</v>
      </c>
      <c r="D81" s="163">
        <f t="shared" si="15"/>
        <v>5.47</v>
      </c>
      <c r="E81" s="163">
        <f t="shared" si="16"/>
        <v>5.47</v>
      </c>
      <c r="F81" s="163">
        <f t="shared" si="17"/>
        <v>5.47</v>
      </c>
      <c r="G81" s="164">
        <v>5.47</v>
      </c>
      <c r="H81" s="165"/>
      <c r="I81" s="165"/>
      <c r="J81" s="165"/>
      <c r="K81" s="165"/>
      <c r="L81" s="165"/>
      <c r="M81" s="164"/>
      <c r="N81" s="165"/>
      <c r="O81" s="165"/>
      <c r="P81" s="149">
        <f t="shared" si="18"/>
        <v>0</v>
      </c>
      <c r="Q81" s="164"/>
      <c r="R81" s="164"/>
      <c r="S81" s="164"/>
    </row>
    <row r="82" ht="18" customHeight="1" spans="1:19">
      <c r="A82" s="160"/>
      <c r="B82" s="161" t="s">
        <v>128</v>
      </c>
      <c r="C82" s="162" t="s">
        <v>265</v>
      </c>
      <c r="D82" s="163">
        <f t="shared" si="15"/>
        <v>92.44</v>
      </c>
      <c r="E82" s="163">
        <f t="shared" si="16"/>
        <v>92.44</v>
      </c>
      <c r="F82" s="163">
        <f t="shared" si="17"/>
        <v>92.44</v>
      </c>
      <c r="G82" s="164">
        <v>92.44</v>
      </c>
      <c r="H82" s="165"/>
      <c r="I82" s="165"/>
      <c r="J82" s="165"/>
      <c r="K82" s="165"/>
      <c r="L82" s="165"/>
      <c r="M82" s="164"/>
      <c r="N82" s="165"/>
      <c r="O82" s="165"/>
      <c r="P82" s="149">
        <f t="shared" si="18"/>
        <v>0</v>
      </c>
      <c r="Q82" s="164"/>
      <c r="R82" s="164"/>
      <c r="S82" s="164"/>
    </row>
    <row r="83" s="125" customFormat="1" ht="18" customHeight="1" spans="1:19">
      <c r="A83" s="157" t="s">
        <v>266</v>
      </c>
      <c r="B83" s="158"/>
      <c r="C83" s="159" t="s">
        <v>267</v>
      </c>
      <c r="D83" s="153">
        <f>SUM(D84:D88)</f>
        <v>130.65</v>
      </c>
      <c r="E83" s="153">
        <f t="shared" ref="E83:S83" si="19">SUM(E84:E88)</f>
        <v>88.32</v>
      </c>
      <c r="F83" s="153">
        <f t="shared" si="19"/>
        <v>88.32</v>
      </c>
      <c r="G83" s="153">
        <f t="shared" si="19"/>
        <v>19.8</v>
      </c>
      <c r="H83" s="153">
        <f t="shared" si="19"/>
        <v>0</v>
      </c>
      <c r="I83" s="153">
        <f t="shared" si="19"/>
        <v>0</v>
      </c>
      <c r="J83" s="153">
        <f t="shared" si="19"/>
        <v>0</v>
      </c>
      <c r="K83" s="153">
        <f t="shared" si="19"/>
        <v>0</v>
      </c>
      <c r="L83" s="153">
        <f t="shared" si="19"/>
        <v>0</v>
      </c>
      <c r="M83" s="153">
        <f t="shared" si="19"/>
        <v>68.52</v>
      </c>
      <c r="N83" s="153">
        <f t="shared" si="19"/>
        <v>0</v>
      </c>
      <c r="O83" s="153">
        <f t="shared" si="19"/>
        <v>0</v>
      </c>
      <c r="P83" s="153">
        <f t="shared" si="19"/>
        <v>42.33</v>
      </c>
      <c r="Q83" s="153">
        <f t="shared" si="19"/>
        <v>42.33</v>
      </c>
      <c r="R83" s="153">
        <f t="shared" si="19"/>
        <v>0</v>
      </c>
      <c r="S83" s="153">
        <f t="shared" si="19"/>
        <v>0</v>
      </c>
    </row>
    <row r="84" s="125" customFormat="1" ht="18" customHeight="1" spans="1:19">
      <c r="A84" s="157"/>
      <c r="B84" s="169" t="s">
        <v>148</v>
      </c>
      <c r="C84" s="170" t="s">
        <v>268</v>
      </c>
      <c r="D84" s="163">
        <f t="shared" si="15"/>
        <v>70.85</v>
      </c>
      <c r="E84" s="163">
        <f t="shared" si="16"/>
        <v>48.52</v>
      </c>
      <c r="F84" s="163">
        <f t="shared" si="17"/>
        <v>48.52</v>
      </c>
      <c r="G84" s="164"/>
      <c r="H84" s="171"/>
      <c r="I84" s="171"/>
      <c r="J84" s="171"/>
      <c r="K84" s="171"/>
      <c r="L84" s="171"/>
      <c r="M84" s="164">
        <v>48.52</v>
      </c>
      <c r="N84" s="171"/>
      <c r="O84" s="171"/>
      <c r="P84" s="149">
        <f t="shared" si="18"/>
        <v>22.33</v>
      </c>
      <c r="Q84" s="164">
        <v>22.33</v>
      </c>
      <c r="R84" s="164"/>
      <c r="S84" s="164"/>
    </row>
    <row r="85" s="125" customFormat="1" ht="18" customHeight="1" spans="1:19">
      <c r="A85" s="157"/>
      <c r="B85" s="169" t="s">
        <v>128</v>
      </c>
      <c r="C85" s="170" t="s">
        <v>295</v>
      </c>
      <c r="D85" s="163">
        <f t="shared" si="15"/>
        <v>20</v>
      </c>
      <c r="E85" s="163">
        <f t="shared" si="16"/>
        <v>0</v>
      </c>
      <c r="F85" s="163">
        <f t="shared" si="17"/>
        <v>0</v>
      </c>
      <c r="G85" s="164"/>
      <c r="H85" s="171"/>
      <c r="I85" s="171"/>
      <c r="J85" s="171"/>
      <c r="K85" s="171"/>
      <c r="L85" s="171"/>
      <c r="M85" s="164"/>
      <c r="N85" s="171"/>
      <c r="O85" s="171"/>
      <c r="P85" s="149">
        <f t="shared" si="18"/>
        <v>20</v>
      </c>
      <c r="Q85" s="164">
        <v>20</v>
      </c>
      <c r="R85" s="164"/>
      <c r="S85" s="164"/>
    </row>
    <row r="86" s="125" customFormat="1" ht="18" customHeight="1" spans="1:19">
      <c r="A86" s="157"/>
      <c r="B86" s="169" t="s">
        <v>131</v>
      </c>
      <c r="C86" s="170" t="s">
        <v>272</v>
      </c>
      <c r="D86" s="163">
        <f t="shared" si="15"/>
        <v>20</v>
      </c>
      <c r="E86" s="163">
        <f t="shared" si="16"/>
        <v>20</v>
      </c>
      <c r="F86" s="163">
        <f t="shared" si="17"/>
        <v>20</v>
      </c>
      <c r="G86" s="164"/>
      <c r="H86" s="171"/>
      <c r="I86" s="171"/>
      <c r="J86" s="171"/>
      <c r="K86" s="171"/>
      <c r="L86" s="171"/>
      <c r="M86" s="164">
        <v>20</v>
      </c>
      <c r="N86" s="171"/>
      <c r="O86" s="171"/>
      <c r="P86" s="149">
        <f t="shared" si="18"/>
        <v>0</v>
      </c>
      <c r="Q86" s="164"/>
      <c r="R86" s="164"/>
      <c r="S86" s="164"/>
    </row>
    <row r="87" ht="18" customHeight="1" spans="1:19">
      <c r="A87" s="160"/>
      <c r="B87" s="161" t="s">
        <v>143</v>
      </c>
      <c r="C87" s="162" t="s">
        <v>275</v>
      </c>
      <c r="D87" s="163">
        <f t="shared" si="15"/>
        <v>19.53</v>
      </c>
      <c r="E87" s="163">
        <f t="shared" si="16"/>
        <v>19.53</v>
      </c>
      <c r="F87" s="163">
        <f t="shared" si="17"/>
        <v>19.53</v>
      </c>
      <c r="G87" s="164">
        <v>19.53</v>
      </c>
      <c r="H87" s="165"/>
      <c r="I87" s="165"/>
      <c r="J87" s="165"/>
      <c r="K87" s="165"/>
      <c r="L87" s="165"/>
      <c r="M87" s="164"/>
      <c r="N87" s="165"/>
      <c r="O87" s="165"/>
      <c r="P87" s="149">
        <f t="shared" si="18"/>
        <v>0</v>
      </c>
      <c r="Q87" s="164"/>
      <c r="R87" s="164"/>
      <c r="S87" s="164"/>
    </row>
    <row r="88" ht="18" customHeight="1" spans="1:19">
      <c r="A88" s="160"/>
      <c r="B88" s="161" t="s">
        <v>276</v>
      </c>
      <c r="C88" s="162" t="s">
        <v>277</v>
      </c>
      <c r="D88" s="163">
        <f t="shared" si="15"/>
        <v>0.27</v>
      </c>
      <c r="E88" s="163">
        <f t="shared" si="16"/>
        <v>0.27</v>
      </c>
      <c r="F88" s="163">
        <f t="shared" si="17"/>
        <v>0.27</v>
      </c>
      <c r="G88" s="164">
        <v>0.27</v>
      </c>
      <c r="H88" s="165"/>
      <c r="I88" s="165"/>
      <c r="J88" s="165"/>
      <c r="K88" s="165"/>
      <c r="L88" s="165"/>
      <c r="M88" s="164"/>
      <c r="N88" s="165"/>
      <c r="O88" s="165"/>
      <c r="P88" s="149">
        <f t="shared" si="18"/>
        <v>0</v>
      </c>
      <c r="Q88" s="164"/>
      <c r="R88" s="164"/>
      <c r="S88" s="164"/>
    </row>
    <row r="89" s="125" customFormat="1" ht="18" customHeight="1" spans="1:19">
      <c r="A89" s="157" t="s">
        <v>283</v>
      </c>
      <c r="B89" s="158"/>
      <c r="C89" s="159" t="s">
        <v>284</v>
      </c>
      <c r="D89" s="153">
        <f>SUM(D90:D94)</f>
        <v>131.43</v>
      </c>
      <c r="E89" s="153">
        <f t="shared" ref="E89:S89" si="20">SUM(E90:E94)</f>
        <v>131.43</v>
      </c>
      <c r="F89" s="153">
        <f t="shared" si="20"/>
        <v>131.43</v>
      </c>
      <c r="G89" s="153">
        <f t="shared" si="20"/>
        <v>131.43</v>
      </c>
      <c r="H89" s="153">
        <f t="shared" si="20"/>
        <v>0</v>
      </c>
      <c r="I89" s="153">
        <f t="shared" si="20"/>
        <v>0</v>
      </c>
      <c r="J89" s="153">
        <f t="shared" si="20"/>
        <v>0</v>
      </c>
      <c r="K89" s="153">
        <f t="shared" si="20"/>
        <v>0</v>
      </c>
      <c r="L89" s="153">
        <f t="shared" si="20"/>
        <v>0</v>
      </c>
      <c r="M89" s="153">
        <f t="shared" si="20"/>
        <v>0</v>
      </c>
      <c r="N89" s="153">
        <f t="shared" si="20"/>
        <v>0</v>
      </c>
      <c r="O89" s="153">
        <f t="shared" si="20"/>
        <v>0</v>
      </c>
      <c r="P89" s="153">
        <f t="shared" si="20"/>
        <v>0</v>
      </c>
      <c r="Q89" s="153">
        <f t="shared" si="20"/>
        <v>0</v>
      </c>
      <c r="R89" s="153">
        <f t="shared" si="20"/>
        <v>0</v>
      </c>
      <c r="S89" s="153">
        <f t="shared" si="20"/>
        <v>0</v>
      </c>
    </row>
    <row r="90" ht="18" customHeight="1" spans="1:19">
      <c r="A90" s="160"/>
      <c r="B90" s="161" t="s">
        <v>148</v>
      </c>
      <c r="C90" s="162" t="s">
        <v>296</v>
      </c>
      <c r="D90" s="163">
        <f t="shared" si="15"/>
        <v>16.21</v>
      </c>
      <c r="E90" s="163">
        <f t="shared" si="16"/>
        <v>16.21</v>
      </c>
      <c r="F90" s="163">
        <f t="shared" si="17"/>
        <v>16.21</v>
      </c>
      <c r="G90" s="164">
        <v>16.21</v>
      </c>
      <c r="H90" s="165"/>
      <c r="I90" s="165"/>
      <c r="J90" s="165"/>
      <c r="K90" s="165"/>
      <c r="L90" s="165"/>
      <c r="M90" s="164"/>
      <c r="N90" s="165"/>
      <c r="O90" s="165"/>
      <c r="P90" s="149">
        <f t="shared" si="18"/>
        <v>0</v>
      </c>
      <c r="Q90" s="164"/>
      <c r="R90" s="164"/>
      <c r="S90" s="164"/>
    </row>
    <row r="91" ht="18" customHeight="1" spans="1:19">
      <c r="A91" s="160"/>
      <c r="B91" s="161" t="s">
        <v>152</v>
      </c>
      <c r="C91" s="162" t="s">
        <v>285</v>
      </c>
      <c r="D91" s="163">
        <f t="shared" si="15"/>
        <v>105.66</v>
      </c>
      <c r="E91" s="163">
        <f t="shared" si="16"/>
        <v>105.66</v>
      </c>
      <c r="F91" s="163">
        <f t="shared" si="17"/>
        <v>105.66</v>
      </c>
      <c r="G91" s="164">
        <v>105.66</v>
      </c>
      <c r="H91" s="165"/>
      <c r="I91" s="165"/>
      <c r="J91" s="165"/>
      <c r="K91" s="165"/>
      <c r="L91" s="165"/>
      <c r="M91" s="164"/>
      <c r="N91" s="165"/>
      <c r="O91" s="165"/>
      <c r="P91" s="149">
        <f t="shared" si="18"/>
        <v>0</v>
      </c>
      <c r="Q91" s="164"/>
      <c r="R91" s="164"/>
      <c r="S91" s="164"/>
    </row>
    <row r="92" ht="18" customHeight="1" spans="1:19">
      <c r="A92" s="160"/>
      <c r="B92" s="161" t="s">
        <v>227</v>
      </c>
      <c r="C92" s="162" t="s">
        <v>297</v>
      </c>
      <c r="D92" s="163">
        <f t="shared" si="15"/>
        <v>6.81</v>
      </c>
      <c r="E92" s="163">
        <f t="shared" si="16"/>
        <v>6.81</v>
      </c>
      <c r="F92" s="163">
        <f t="shared" si="17"/>
        <v>6.81</v>
      </c>
      <c r="G92" s="164">
        <v>6.81</v>
      </c>
      <c r="H92" s="165"/>
      <c r="I92" s="165"/>
      <c r="J92" s="165"/>
      <c r="K92" s="165"/>
      <c r="L92" s="165"/>
      <c r="M92" s="164"/>
      <c r="N92" s="165"/>
      <c r="O92" s="165"/>
      <c r="P92" s="149">
        <f t="shared" si="18"/>
        <v>0</v>
      </c>
      <c r="Q92" s="164"/>
      <c r="R92" s="164"/>
      <c r="S92" s="164"/>
    </row>
    <row r="93" ht="18" customHeight="1" spans="1:19">
      <c r="A93" s="160"/>
      <c r="B93" s="161" t="s">
        <v>172</v>
      </c>
      <c r="C93" s="162" t="s">
        <v>298</v>
      </c>
      <c r="D93" s="163">
        <f t="shared" si="15"/>
        <v>2.09</v>
      </c>
      <c r="E93" s="163">
        <f t="shared" si="16"/>
        <v>2.09</v>
      </c>
      <c r="F93" s="163">
        <f t="shared" si="17"/>
        <v>2.09</v>
      </c>
      <c r="G93" s="164">
        <v>2.09</v>
      </c>
      <c r="H93" s="165"/>
      <c r="I93" s="165"/>
      <c r="J93" s="165"/>
      <c r="K93" s="165"/>
      <c r="L93" s="165"/>
      <c r="M93" s="164"/>
      <c r="N93" s="165"/>
      <c r="O93" s="165"/>
      <c r="P93" s="149">
        <f t="shared" si="18"/>
        <v>0</v>
      </c>
      <c r="Q93" s="164"/>
      <c r="R93" s="164"/>
      <c r="S93" s="164"/>
    </row>
    <row r="94" ht="18" customHeight="1" spans="1:19">
      <c r="A94" s="160"/>
      <c r="B94" s="161" t="s">
        <v>215</v>
      </c>
      <c r="C94" s="162" t="s">
        <v>286</v>
      </c>
      <c r="D94" s="163">
        <f t="shared" si="15"/>
        <v>0.66</v>
      </c>
      <c r="E94" s="163">
        <f t="shared" si="16"/>
        <v>0.66</v>
      </c>
      <c r="F94" s="163">
        <f t="shared" si="17"/>
        <v>0.66</v>
      </c>
      <c r="G94" s="164">
        <v>0.66</v>
      </c>
      <c r="H94" s="165"/>
      <c r="I94" s="165"/>
      <c r="J94" s="165"/>
      <c r="K94" s="165"/>
      <c r="L94" s="165"/>
      <c r="M94" s="164"/>
      <c r="N94" s="165"/>
      <c r="O94" s="165"/>
      <c r="P94" s="149">
        <f t="shared" si="18"/>
        <v>0</v>
      </c>
      <c r="Q94" s="164"/>
      <c r="R94" s="164"/>
      <c r="S94" s="164"/>
    </row>
    <row r="95" s="125" customFormat="1" ht="18" customHeight="1" spans="1:19">
      <c r="A95" s="166" t="s">
        <v>300</v>
      </c>
      <c r="B95" s="167"/>
      <c r="C95" s="168"/>
      <c r="D95" s="153">
        <f>SUM(D96,D108,D120)</f>
        <v>1987.33</v>
      </c>
      <c r="E95" s="153">
        <f t="shared" ref="E95:H95" si="21">SUM(E96,E108,E120)</f>
        <v>1952.85</v>
      </c>
      <c r="F95" s="153">
        <f t="shared" si="21"/>
        <v>1952.85</v>
      </c>
      <c r="G95" s="153">
        <f t="shared" si="21"/>
        <v>1865.61</v>
      </c>
      <c r="H95" s="153">
        <f t="shared" si="21"/>
        <v>0</v>
      </c>
      <c r="I95" s="153">
        <f t="shared" ref="I95" si="22">SUM(I96,I108,I120)</f>
        <v>0</v>
      </c>
      <c r="J95" s="153">
        <f t="shared" ref="J95" si="23">SUM(J96,J108,J120)</f>
        <v>0</v>
      </c>
      <c r="K95" s="153">
        <f t="shared" ref="K95:L95" si="24">SUM(K96,K108,K120)</f>
        <v>0</v>
      </c>
      <c r="L95" s="153">
        <f t="shared" si="24"/>
        <v>0</v>
      </c>
      <c r="M95" s="153">
        <f t="shared" ref="M95" si="25">SUM(M96,M108,M120)</f>
        <v>87.24</v>
      </c>
      <c r="N95" s="153">
        <f t="shared" ref="N95" si="26">SUM(N96,N108,N120)</f>
        <v>0</v>
      </c>
      <c r="O95" s="153">
        <f t="shared" ref="O95:P95" si="27">SUM(O96,O108,O120)</f>
        <v>0</v>
      </c>
      <c r="P95" s="153">
        <f t="shared" si="27"/>
        <v>34.48</v>
      </c>
      <c r="Q95" s="153">
        <f t="shared" ref="Q95" si="28">SUM(Q96,Q108,Q120)</f>
        <v>34.48</v>
      </c>
      <c r="R95" s="153">
        <f t="shared" ref="R95" si="29">SUM(R96,R108,R120)</f>
        <v>0</v>
      </c>
      <c r="S95" s="153">
        <f t="shared" ref="S95" si="30">SUM(S96,S108,S120)</f>
        <v>0</v>
      </c>
    </row>
    <row r="96" s="125" customFormat="1" ht="18" customHeight="1" spans="1:19">
      <c r="A96" s="157" t="s">
        <v>288</v>
      </c>
      <c r="B96" s="158"/>
      <c r="C96" s="159" t="s">
        <v>255</v>
      </c>
      <c r="D96" s="153">
        <f>SUM(D97:D103,D107)</f>
        <v>1740.08</v>
      </c>
      <c r="E96" s="153">
        <f t="shared" ref="E96:H96" si="31">SUM(E97:E103,E107)</f>
        <v>1740.08</v>
      </c>
      <c r="F96" s="153">
        <f t="shared" si="31"/>
        <v>1740.08</v>
      </c>
      <c r="G96" s="153">
        <f t="shared" si="31"/>
        <v>1740.08</v>
      </c>
      <c r="H96" s="153">
        <f t="shared" si="31"/>
        <v>0</v>
      </c>
      <c r="I96" s="153">
        <f t="shared" ref="I96" si="32">SUM(I97:I103,I107)</f>
        <v>0</v>
      </c>
      <c r="J96" s="153">
        <f t="shared" ref="J96" si="33">SUM(J97:J103,J107)</f>
        <v>0</v>
      </c>
      <c r="K96" s="153">
        <f t="shared" ref="K96:L96" si="34">SUM(K97:K103,K107)</f>
        <v>0</v>
      </c>
      <c r="L96" s="153">
        <f t="shared" si="34"/>
        <v>0</v>
      </c>
      <c r="M96" s="153">
        <f t="shared" ref="M96" si="35">SUM(M97:M103,M107)</f>
        <v>0</v>
      </c>
      <c r="N96" s="153">
        <f t="shared" ref="N96" si="36">SUM(N97:N103,N107)</f>
        <v>0</v>
      </c>
      <c r="O96" s="153">
        <f t="shared" ref="O96:P96" si="37">SUM(O97:O103,O107)</f>
        <v>0</v>
      </c>
      <c r="P96" s="153">
        <f t="shared" si="37"/>
        <v>0</v>
      </c>
      <c r="Q96" s="153">
        <f t="shared" ref="Q96" si="38">SUM(Q97:Q103,Q107)</f>
        <v>0</v>
      </c>
      <c r="R96" s="153">
        <f t="shared" ref="R96" si="39">SUM(R97:R103,R107)</f>
        <v>0</v>
      </c>
      <c r="S96" s="153">
        <f t="shared" ref="S96" si="40">SUM(S97:S103,S107)</f>
        <v>0</v>
      </c>
    </row>
    <row r="97" ht="18" customHeight="1" spans="1:19">
      <c r="A97" s="160"/>
      <c r="B97" s="161" t="s">
        <v>148</v>
      </c>
      <c r="C97" s="162" t="s">
        <v>256</v>
      </c>
      <c r="D97" s="163">
        <f t="shared" si="15"/>
        <v>452.24</v>
      </c>
      <c r="E97" s="163">
        <f t="shared" si="16"/>
        <v>452.24</v>
      </c>
      <c r="F97" s="163">
        <f t="shared" si="17"/>
        <v>452.24</v>
      </c>
      <c r="G97" s="164">
        <v>452.24</v>
      </c>
      <c r="H97" s="165"/>
      <c r="I97" s="165"/>
      <c r="J97" s="165"/>
      <c r="K97" s="165"/>
      <c r="L97" s="165"/>
      <c r="M97" s="164"/>
      <c r="N97" s="165"/>
      <c r="O97" s="165"/>
      <c r="P97" s="149">
        <f t="shared" si="18"/>
        <v>0</v>
      </c>
      <c r="Q97" s="164"/>
      <c r="R97" s="164"/>
      <c r="S97" s="164"/>
    </row>
    <row r="98" ht="18" customHeight="1" spans="1:19">
      <c r="A98" s="160"/>
      <c r="B98" s="161" t="s">
        <v>152</v>
      </c>
      <c r="C98" s="162" t="s">
        <v>257</v>
      </c>
      <c r="D98" s="163">
        <f t="shared" si="15"/>
        <v>195.49</v>
      </c>
      <c r="E98" s="163">
        <f t="shared" si="16"/>
        <v>195.49</v>
      </c>
      <c r="F98" s="163">
        <f t="shared" si="17"/>
        <v>195.49</v>
      </c>
      <c r="G98" s="164">
        <v>195.49</v>
      </c>
      <c r="H98" s="165"/>
      <c r="I98" s="165"/>
      <c r="J98" s="165"/>
      <c r="K98" s="165"/>
      <c r="L98" s="165"/>
      <c r="M98" s="164"/>
      <c r="N98" s="165"/>
      <c r="O98" s="165"/>
      <c r="P98" s="149">
        <f t="shared" si="18"/>
        <v>0</v>
      </c>
      <c r="Q98" s="164"/>
      <c r="R98" s="164"/>
      <c r="S98" s="164"/>
    </row>
    <row r="99" ht="18" customHeight="1" spans="1:19">
      <c r="A99" s="160"/>
      <c r="B99" s="161" t="s">
        <v>162</v>
      </c>
      <c r="C99" s="162" t="s">
        <v>258</v>
      </c>
      <c r="D99" s="163">
        <f t="shared" si="15"/>
        <v>101.4</v>
      </c>
      <c r="E99" s="163">
        <f t="shared" si="16"/>
        <v>101.4</v>
      </c>
      <c r="F99" s="163">
        <f t="shared" si="17"/>
        <v>101.4</v>
      </c>
      <c r="G99" s="164">
        <v>101.4</v>
      </c>
      <c r="H99" s="165"/>
      <c r="I99" s="165"/>
      <c r="J99" s="165"/>
      <c r="K99" s="165"/>
      <c r="L99" s="165"/>
      <c r="M99" s="164"/>
      <c r="N99" s="165"/>
      <c r="O99" s="165"/>
      <c r="P99" s="149">
        <f t="shared" si="18"/>
        <v>0</v>
      </c>
      <c r="Q99" s="164"/>
      <c r="R99" s="164"/>
      <c r="S99" s="164"/>
    </row>
    <row r="100" ht="18" customHeight="1" spans="1:19">
      <c r="A100" s="160"/>
      <c r="B100" s="161" t="s">
        <v>168</v>
      </c>
      <c r="C100" s="162" t="s">
        <v>289</v>
      </c>
      <c r="D100" s="163">
        <f t="shared" si="15"/>
        <v>523.1</v>
      </c>
      <c r="E100" s="163">
        <f t="shared" si="16"/>
        <v>523.1</v>
      </c>
      <c r="F100" s="163">
        <f t="shared" si="17"/>
        <v>523.1</v>
      </c>
      <c r="G100" s="164">
        <v>523.1</v>
      </c>
      <c r="H100" s="165"/>
      <c r="I100" s="165"/>
      <c r="J100" s="165"/>
      <c r="K100" s="165"/>
      <c r="L100" s="165"/>
      <c r="M100" s="164"/>
      <c r="N100" s="165"/>
      <c r="O100" s="165"/>
      <c r="P100" s="149">
        <f t="shared" si="18"/>
        <v>0</v>
      </c>
      <c r="Q100" s="164"/>
      <c r="R100" s="164"/>
      <c r="S100" s="164"/>
    </row>
    <row r="101" ht="18" customHeight="1" spans="1:19">
      <c r="A101" s="160"/>
      <c r="B101" s="161" t="s">
        <v>172</v>
      </c>
      <c r="C101" s="162" t="s">
        <v>259</v>
      </c>
      <c r="D101" s="163">
        <f t="shared" si="15"/>
        <v>192.02</v>
      </c>
      <c r="E101" s="163">
        <f t="shared" si="16"/>
        <v>192.02</v>
      </c>
      <c r="F101" s="163">
        <f t="shared" si="17"/>
        <v>192.02</v>
      </c>
      <c r="G101" s="164">
        <v>192.02</v>
      </c>
      <c r="H101" s="165"/>
      <c r="I101" s="165"/>
      <c r="J101" s="165"/>
      <c r="K101" s="165"/>
      <c r="L101" s="165"/>
      <c r="M101" s="164"/>
      <c r="N101" s="165"/>
      <c r="O101" s="165"/>
      <c r="P101" s="149">
        <f t="shared" si="18"/>
        <v>0</v>
      </c>
      <c r="Q101" s="164"/>
      <c r="R101" s="164"/>
      <c r="S101" s="164"/>
    </row>
    <row r="102" ht="18" customHeight="1" spans="1:19">
      <c r="A102" s="160"/>
      <c r="B102" s="161" t="s">
        <v>125</v>
      </c>
      <c r="C102" s="162" t="s">
        <v>260</v>
      </c>
      <c r="D102" s="163">
        <f t="shared" si="15"/>
        <v>143.91</v>
      </c>
      <c r="E102" s="163">
        <f t="shared" si="16"/>
        <v>143.91</v>
      </c>
      <c r="F102" s="163">
        <f t="shared" si="17"/>
        <v>143.91</v>
      </c>
      <c r="G102" s="164">
        <v>143.91</v>
      </c>
      <c r="H102" s="165"/>
      <c r="I102" s="165"/>
      <c r="J102" s="165"/>
      <c r="K102" s="165"/>
      <c r="L102" s="165"/>
      <c r="M102" s="164"/>
      <c r="N102" s="165"/>
      <c r="O102" s="165"/>
      <c r="P102" s="149">
        <f t="shared" si="18"/>
        <v>0</v>
      </c>
      <c r="Q102" s="164"/>
      <c r="R102" s="164"/>
      <c r="S102" s="164"/>
    </row>
    <row r="103" ht="18" customHeight="1" spans="1:19">
      <c r="A103" s="160"/>
      <c r="B103" s="161" t="s">
        <v>127</v>
      </c>
      <c r="C103" s="162" t="s">
        <v>261</v>
      </c>
      <c r="D103" s="163">
        <f t="shared" si="15"/>
        <v>14.74</v>
      </c>
      <c r="E103" s="163">
        <f t="shared" si="16"/>
        <v>14.74</v>
      </c>
      <c r="F103" s="163">
        <f t="shared" si="17"/>
        <v>14.74</v>
      </c>
      <c r="G103" s="164">
        <v>14.74</v>
      </c>
      <c r="H103" s="165"/>
      <c r="I103" s="165"/>
      <c r="J103" s="165"/>
      <c r="K103" s="165"/>
      <c r="L103" s="165"/>
      <c r="M103" s="164"/>
      <c r="N103" s="165"/>
      <c r="O103" s="165"/>
      <c r="P103" s="149">
        <f t="shared" si="18"/>
        <v>0</v>
      </c>
      <c r="Q103" s="164"/>
      <c r="R103" s="164"/>
      <c r="S103" s="164"/>
    </row>
    <row r="104" ht="18" customHeight="1" spans="1:19">
      <c r="A104" s="160"/>
      <c r="B104" s="161"/>
      <c r="C104" s="162" t="s">
        <v>262</v>
      </c>
      <c r="D104" s="163">
        <f t="shared" si="15"/>
        <v>2.55</v>
      </c>
      <c r="E104" s="163">
        <f t="shared" si="16"/>
        <v>2.55</v>
      </c>
      <c r="F104" s="163">
        <f t="shared" si="17"/>
        <v>2.55</v>
      </c>
      <c r="G104" s="164">
        <v>2.55</v>
      </c>
      <c r="H104" s="165"/>
      <c r="I104" s="165"/>
      <c r="J104" s="165"/>
      <c r="K104" s="165"/>
      <c r="L104" s="165"/>
      <c r="M104" s="164"/>
      <c r="N104" s="165"/>
      <c r="O104" s="165"/>
      <c r="P104" s="149">
        <f t="shared" si="18"/>
        <v>0</v>
      </c>
      <c r="Q104" s="164"/>
      <c r="R104" s="164"/>
      <c r="S104" s="164"/>
    </row>
    <row r="105" ht="18" customHeight="1" spans="1:19">
      <c r="A105" s="160"/>
      <c r="B105" s="161"/>
      <c r="C105" s="162" t="s">
        <v>263</v>
      </c>
      <c r="D105" s="163">
        <f t="shared" si="15"/>
        <v>6.12</v>
      </c>
      <c r="E105" s="163">
        <f t="shared" si="16"/>
        <v>6.12</v>
      </c>
      <c r="F105" s="163">
        <f t="shared" si="17"/>
        <v>6.12</v>
      </c>
      <c r="G105" s="164">
        <v>6.12</v>
      </c>
      <c r="H105" s="165"/>
      <c r="I105" s="165"/>
      <c r="J105" s="165"/>
      <c r="K105" s="165"/>
      <c r="L105" s="165"/>
      <c r="M105" s="164"/>
      <c r="N105" s="165"/>
      <c r="O105" s="165"/>
      <c r="P105" s="149">
        <f t="shared" si="18"/>
        <v>0</v>
      </c>
      <c r="Q105" s="164"/>
      <c r="R105" s="164"/>
      <c r="S105" s="164"/>
    </row>
    <row r="106" ht="18" customHeight="1" spans="1:19">
      <c r="A106" s="160"/>
      <c r="B106" s="161"/>
      <c r="C106" s="162" t="s">
        <v>264</v>
      </c>
      <c r="D106" s="163">
        <f t="shared" si="15"/>
        <v>6.07</v>
      </c>
      <c r="E106" s="163">
        <f t="shared" si="16"/>
        <v>6.07</v>
      </c>
      <c r="F106" s="163">
        <f t="shared" si="17"/>
        <v>6.07</v>
      </c>
      <c r="G106" s="164">
        <v>6.07</v>
      </c>
      <c r="H106" s="165"/>
      <c r="I106" s="165"/>
      <c r="J106" s="165"/>
      <c r="K106" s="165"/>
      <c r="L106" s="165"/>
      <c r="M106" s="164"/>
      <c r="N106" s="165"/>
      <c r="O106" s="165"/>
      <c r="P106" s="149">
        <f t="shared" si="18"/>
        <v>0</v>
      </c>
      <c r="Q106" s="164"/>
      <c r="R106" s="164"/>
      <c r="S106" s="164"/>
    </row>
    <row r="107" ht="18" customHeight="1" spans="1:19">
      <c r="A107" s="160"/>
      <c r="B107" s="161" t="s">
        <v>128</v>
      </c>
      <c r="C107" s="162" t="s">
        <v>265</v>
      </c>
      <c r="D107" s="163">
        <f t="shared" si="15"/>
        <v>117.18</v>
      </c>
      <c r="E107" s="163">
        <f t="shared" si="16"/>
        <v>117.18</v>
      </c>
      <c r="F107" s="163">
        <f t="shared" si="17"/>
        <v>117.18</v>
      </c>
      <c r="G107" s="164">
        <v>117.18</v>
      </c>
      <c r="H107" s="165"/>
      <c r="I107" s="165"/>
      <c r="J107" s="165"/>
      <c r="K107" s="165"/>
      <c r="L107" s="165"/>
      <c r="M107" s="164"/>
      <c r="N107" s="165"/>
      <c r="O107" s="165"/>
      <c r="P107" s="149">
        <f t="shared" si="18"/>
        <v>0</v>
      </c>
      <c r="Q107" s="164"/>
      <c r="R107" s="164"/>
      <c r="S107" s="164"/>
    </row>
    <row r="108" s="125" customFormat="1" ht="18" customHeight="1" spans="1:19">
      <c r="A108" s="157" t="s">
        <v>266</v>
      </c>
      <c r="B108" s="158"/>
      <c r="C108" s="159" t="s">
        <v>267</v>
      </c>
      <c r="D108" s="153">
        <f>SUM(D109:D119)</f>
        <v>146.39</v>
      </c>
      <c r="E108" s="153">
        <f t="shared" ref="E108:S108" si="41">SUM(E109:E119)</f>
        <v>111.91</v>
      </c>
      <c r="F108" s="153">
        <f t="shared" si="41"/>
        <v>111.91</v>
      </c>
      <c r="G108" s="153">
        <f t="shared" si="41"/>
        <v>24.67</v>
      </c>
      <c r="H108" s="153">
        <f t="shared" si="41"/>
        <v>0</v>
      </c>
      <c r="I108" s="153">
        <f t="shared" si="41"/>
        <v>0</v>
      </c>
      <c r="J108" s="153">
        <f t="shared" si="41"/>
        <v>0</v>
      </c>
      <c r="K108" s="153">
        <f t="shared" si="41"/>
        <v>0</v>
      </c>
      <c r="L108" s="153">
        <f t="shared" si="41"/>
        <v>0</v>
      </c>
      <c r="M108" s="153">
        <f t="shared" si="41"/>
        <v>87.24</v>
      </c>
      <c r="N108" s="153">
        <f t="shared" si="41"/>
        <v>0</v>
      </c>
      <c r="O108" s="153">
        <f t="shared" si="41"/>
        <v>0</v>
      </c>
      <c r="P108" s="153">
        <f t="shared" si="41"/>
        <v>34.48</v>
      </c>
      <c r="Q108" s="153">
        <f t="shared" si="41"/>
        <v>34.48</v>
      </c>
      <c r="R108" s="153">
        <f t="shared" si="41"/>
        <v>0</v>
      </c>
      <c r="S108" s="153">
        <f t="shared" si="41"/>
        <v>0</v>
      </c>
    </row>
    <row r="109" s="125" customFormat="1" ht="18" customHeight="1" spans="1:19">
      <c r="A109" s="157"/>
      <c r="B109" s="169" t="s">
        <v>148</v>
      </c>
      <c r="C109" s="170" t="s">
        <v>268</v>
      </c>
      <c r="D109" s="163">
        <f t="shared" si="15"/>
        <v>44.72</v>
      </c>
      <c r="E109" s="163">
        <f t="shared" si="16"/>
        <v>20.24</v>
      </c>
      <c r="F109" s="163">
        <f t="shared" si="17"/>
        <v>20.24</v>
      </c>
      <c r="G109" s="164"/>
      <c r="H109" s="171"/>
      <c r="I109" s="171"/>
      <c r="J109" s="171"/>
      <c r="K109" s="171"/>
      <c r="L109" s="171"/>
      <c r="M109" s="164">
        <v>20.24</v>
      </c>
      <c r="N109" s="171"/>
      <c r="O109" s="171"/>
      <c r="P109" s="149">
        <f t="shared" si="18"/>
        <v>24.48</v>
      </c>
      <c r="Q109" s="164">
        <v>24.48</v>
      </c>
      <c r="R109" s="164"/>
      <c r="S109" s="164"/>
    </row>
    <row r="110" s="125" customFormat="1" ht="18" customHeight="1" spans="1:19">
      <c r="A110" s="157"/>
      <c r="B110" s="169" t="s">
        <v>152</v>
      </c>
      <c r="C110" s="170" t="s">
        <v>290</v>
      </c>
      <c r="D110" s="163">
        <f t="shared" si="15"/>
        <v>5</v>
      </c>
      <c r="E110" s="163">
        <f t="shared" si="16"/>
        <v>5</v>
      </c>
      <c r="F110" s="163">
        <f t="shared" si="17"/>
        <v>5</v>
      </c>
      <c r="G110" s="164"/>
      <c r="H110" s="171"/>
      <c r="I110" s="171"/>
      <c r="J110" s="171"/>
      <c r="K110" s="171"/>
      <c r="L110" s="171"/>
      <c r="M110" s="164">
        <v>5</v>
      </c>
      <c r="N110" s="171"/>
      <c r="O110" s="171"/>
      <c r="P110" s="149">
        <f t="shared" si="18"/>
        <v>0</v>
      </c>
      <c r="Q110" s="164"/>
      <c r="R110" s="164"/>
      <c r="S110" s="164"/>
    </row>
    <row r="111" s="125" customFormat="1" ht="18" customHeight="1" spans="1:19">
      <c r="A111" s="157"/>
      <c r="B111" s="169" t="s">
        <v>227</v>
      </c>
      <c r="C111" s="170" t="s">
        <v>291</v>
      </c>
      <c r="D111" s="163">
        <f t="shared" si="15"/>
        <v>16</v>
      </c>
      <c r="E111" s="163">
        <f t="shared" si="16"/>
        <v>16</v>
      </c>
      <c r="F111" s="163">
        <f t="shared" si="17"/>
        <v>16</v>
      </c>
      <c r="G111" s="164"/>
      <c r="H111" s="171"/>
      <c r="I111" s="171"/>
      <c r="J111" s="171"/>
      <c r="K111" s="171"/>
      <c r="L111" s="171"/>
      <c r="M111" s="164">
        <v>16</v>
      </c>
      <c r="N111" s="171"/>
      <c r="O111" s="171"/>
      <c r="P111" s="149">
        <f t="shared" si="18"/>
        <v>0</v>
      </c>
      <c r="Q111" s="164"/>
      <c r="R111" s="164"/>
      <c r="S111" s="164"/>
    </row>
    <row r="112" s="125" customFormat="1" ht="18" customHeight="1" spans="1:19">
      <c r="A112" s="157"/>
      <c r="B112" s="169" t="s">
        <v>292</v>
      </c>
      <c r="C112" s="170" t="s">
        <v>293</v>
      </c>
      <c r="D112" s="163">
        <f t="shared" si="15"/>
        <v>15</v>
      </c>
      <c r="E112" s="163">
        <f t="shared" si="16"/>
        <v>15</v>
      </c>
      <c r="F112" s="163">
        <f t="shared" si="17"/>
        <v>15</v>
      </c>
      <c r="G112" s="164"/>
      <c r="H112" s="171"/>
      <c r="I112" s="171"/>
      <c r="J112" s="171"/>
      <c r="K112" s="171"/>
      <c r="L112" s="171"/>
      <c r="M112" s="164">
        <v>15</v>
      </c>
      <c r="N112" s="171"/>
      <c r="O112" s="171"/>
      <c r="P112" s="149">
        <f t="shared" si="18"/>
        <v>0</v>
      </c>
      <c r="Q112" s="164"/>
      <c r="R112" s="164"/>
      <c r="S112" s="164"/>
    </row>
    <row r="113" s="125" customFormat="1" ht="18" customHeight="1" spans="1:19">
      <c r="A113" s="157"/>
      <c r="B113" s="169" t="s">
        <v>168</v>
      </c>
      <c r="C113" s="170" t="s">
        <v>269</v>
      </c>
      <c r="D113" s="163">
        <f t="shared" si="15"/>
        <v>3</v>
      </c>
      <c r="E113" s="163">
        <f t="shared" si="16"/>
        <v>3</v>
      </c>
      <c r="F113" s="163">
        <f t="shared" si="17"/>
        <v>3</v>
      </c>
      <c r="G113" s="164"/>
      <c r="H113" s="171"/>
      <c r="I113" s="171"/>
      <c r="J113" s="171"/>
      <c r="K113" s="171"/>
      <c r="L113" s="171"/>
      <c r="M113" s="164">
        <v>3</v>
      </c>
      <c r="N113" s="171"/>
      <c r="O113" s="171"/>
      <c r="P113" s="149">
        <f t="shared" si="18"/>
        <v>0</v>
      </c>
      <c r="Q113" s="164"/>
      <c r="R113" s="164"/>
      <c r="S113" s="164"/>
    </row>
    <row r="114" s="125" customFormat="1" ht="18" customHeight="1" spans="1:19">
      <c r="A114" s="157"/>
      <c r="B114" s="169" t="s">
        <v>126</v>
      </c>
      <c r="C114" s="170" t="s">
        <v>270</v>
      </c>
      <c r="D114" s="163">
        <f t="shared" si="15"/>
        <v>3</v>
      </c>
      <c r="E114" s="163">
        <f t="shared" si="16"/>
        <v>3</v>
      </c>
      <c r="F114" s="163">
        <f t="shared" si="17"/>
        <v>3</v>
      </c>
      <c r="G114" s="164"/>
      <c r="H114" s="171"/>
      <c r="I114" s="171"/>
      <c r="J114" s="171"/>
      <c r="K114" s="171"/>
      <c r="L114" s="171"/>
      <c r="M114" s="164">
        <v>3</v>
      </c>
      <c r="N114" s="171"/>
      <c r="O114" s="171"/>
      <c r="P114" s="149">
        <f t="shared" si="18"/>
        <v>0</v>
      </c>
      <c r="Q114" s="164"/>
      <c r="R114" s="164"/>
      <c r="S114" s="164"/>
    </row>
    <row r="115" s="125" customFormat="1" ht="18" customHeight="1" spans="1:19">
      <c r="A115" s="157"/>
      <c r="B115" s="169" t="s">
        <v>128</v>
      </c>
      <c r="C115" s="170" t="s">
        <v>295</v>
      </c>
      <c r="D115" s="163">
        <f t="shared" si="15"/>
        <v>10</v>
      </c>
      <c r="E115" s="163">
        <f t="shared" si="16"/>
        <v>10</v>
      </c>
      <c r="F115" s="163">
        <f t="shared" si="17"/>
        <v>10</v>
      </c>
      <c r="G115" s="164"/>
      <c r="H115" s="171"/>
      <c r="I115" s="171"/>
      <c r="J115" s="171"/>
      <c r="K115" s="171"/>
      <c r="L115" s="171"/>
      <c r="M115" s="164">
        <v>10</v>
      </c>
      <c r="N115" s="171"/>
      <c r="O115" s="171"/>
      <c r="P115" s="149">
        <f t="shared" si="18"/>
        <v>0</v>
      </c>
      <c r="Q115" s="164"/>
      <c r="R115" s="164"/>
      <c r="S115" s="164"/>
    </row>
    <row r="116" s="125" customFormat="1" ht="18" customHeight="1" spans="1:19">
      <c r="A116" s="157"/>
      <c r="B116" s="169" t="s">
        <v>131</v>
      </c>
      <c r="C116" s="170" t="s">
        <v>272</v>
      </c>
      <c r="D116" s="163">
        <f t="shared" si="15"/>
        <v>15</v>
      </c>
      <c r="E116" s="163">
        <f t="shared" si="16"/>
        <v>5</v>
      </c>
      <c r="F116" s="163">
        <f t="shared" si="17"/>
        <v>5</v>
      </c>
      <c r="G116" s="164"/>
      <c r="H116" s="171"/>
      <c r="I116" s="171"/>
      <c r="J116" s="171"/>
      <c r="K116" s="171"/>
      <c r="L116" s="171"/>
      <c r="M116" s="164">
        <v>5</v>
      </c>
      <c r="N116" s="171"/>
      <c r="O116" s="171"/>
      <c r="P116" s="149">
        <f t="shared" si="18"/>
        <v>10</v>
      </c>
      <c r="Q116" s="164">
        <v>10</v>
      </c>
      <c r="R116" s="164"/>
      <c r="S116" s="164"/>
    </row>
    <row r="117" s="125" customFormat="1" ht="18" customHeight="1" spans="1:19">
      <c r="A117" s="157"/>
      <c r="B117" s="169" t="s">
        <v>141</v>
      </c>
      <c r="C117" s="170" t="s">
        <v>274</v>
      </c>
      <c r="D117" s="163">
        <f t="shared" si="15"/>
        <v>10</v>
      </c>
      <c r="E117" s="163">
        <f t="shared" si="16"/>
        <v>10</v>
      </c>
      <c r="F117" s="163">
        <f t="shared" si="17"/>
        <v>10</v>
      </c>
      <c r="G117" s="164"/>
      <c r="H117" s="171"/>
      <c r="I117" s="171"/>
      <c r="J117" s="171"/>
      <c r="K117" s="171"/>
      <c r="L117" s="171"/>
      <c r="M117" s="164">
        <v>10</v>
      </c>
      <c r="N117" s="171"/>
      <c r="O117" s="171"/>
      <c r="P117" s="149">
        <f t="shared" si="18"/>
        <v>0</v>
      </c>
      <c r="Q117" s="164"/>
      <c r="R117" s="164"/>
      <c r="S117" s="164"/>
    </row>
    <row r="118" ht="18" customHeight="1" spans="1:19">
      <c r="A118" s="160"/>
      <c r="B118" s="161" t="s">
        <v>143</v>
      </c>
      <c r="C118" s="162" t="s">
        <v>275</v>
      </c>
      <c r="D118" s="163">
        <f t="shared" si="15"/>
        <v>24.32</v>
      </c>
      <c r="E118" s="163">
        <f t="shared" si="16"/>
        <v>24.32</v>
      </c>
      <c r="F118" s="163">
        <f t="shared" si="17"/>
        <v>24.32</v>
      </c>
      <c r="G118" s="164">
        <v>24.32</v>
      </c>
      <c r="H118" s="165"/>
      <c r="I118" s="165"/>
      <c r="J118" s="165"/>
      <c r="K118" s="165"/>
      <c r="L118" s="165"/>
      <c r="M118" s="164"/>
      <c r="N118" s="165"/>
      <c r="O118" s="165"/>
      <c r="P118" s="149">
        <f t="shared" si="18"/>
        <v>0</v>
      </c>
      <c r="Q118" s="164"/>
      <c r="R118" s="164"/>
      <c r="S118" s="164"/>
    </row>
    <row r="119" ht="18" customHeight="1" spans="1:19">
      <c r="A119" s="160"/>
      <c r="B119" s="161" t="s">
        <v>276</v>
      </c>
      <c r="C119" s="162" t="s">
        <v>277</v>
      </c>
      <c r="D119" s="163">
        <f t="shared" si="15"/>
        <v>0.35</v>
      </c>
      <c r="E119" s="163">
        <f t="shared" si="16"/>
        <v>0.35</v>
      </c>
      <c r="F119" s="163">
        <f t="shared" si="17"/>
        <v>0.35</v>
      </c>
      <c r="G119" s="164">
        <v>0.35</v>
      </c>
      <c r="H119" s="165"/>
      <c r="I119" s="165"/>
      <c r="J119" s="165"/>
      <c r="K119" s="165"/>
      <c r="L119" s="165"/>
      <c r="M119" s="164"/>
      <c r="N119" s="165"/>
      <c r="O119" s="165"/>
      <c r="P119" s="149">
        <f t="shared" si="18"/>
        <v>0</v>
      </c>
      <c r="Q119" s="164"/>
      <c r="R119" s="164"/>
      <c r="S119" s="164"/>
    </row>
    <row r="120" s="125" customFormat="1" ht="18" customHeight="1" spans="1:19">
      <c r="A120" s="157" t="s">
        <v>283</v>
      </c>
      <c r="B120" s="158"/>
      <c r="C120" s="159" t="s">
        <v>284</v>
      </c>
      <c r="D120" s="153">
        <f>SUM(D121:D124)</f>
        <v>100.86</v>
      </c>
      <c r="E120" s="153">
        <f t="shared" ref="E120:S120" si="42">SUM(E121:E124)</f>
        <v>100.86</v>
      </c>
      <c r="F120" s="153">
        <f t="shared" si="42"/>
        <v>100.86</v>
      </c>
      <c r="G120" s="153">
        <f t="shared" si="42"/>
        <v>100.86</v>
      </c>
      <c r="H120" s="153">
        <f t="shared" si="42"/>
        <v>0</v>
      </c>
      <c r="I120" s="153">
        <f t="shared" si="42"/>
        <v>0</v>
      </c>
      <c r="J120" s="153">
        <f t="shared" si="42"/>
        <v>0</v>
      </c>
      <c r="K120" s="153">
        <f t="shared" si="42"/>
        <v>0</v>
      </c>
      <c r="L120" s="153">
        <f t="shared" si="42"/>
        <v>0</v>
      </c>
      <c r="M120" s="153">
        <f t="shared" si="42"/>
        <v>0</v>
      </c>
      <c r="N120" s="153">
        <f t="shared" si="42"/>
        <v>0</v>
      </c>
      <c r="O120" s="153">
        <f t="shared" si="42"/>
        <v>0</v>
      </c>
      <c r="P120" s="153">
        <f t="shared" si="42"/>
        <v>0</v>
      </c>
      <c r="Q120" s="153">
        <f t="shared" si="42"/>
        <v>0</v>
      </c>
      <c r="R120" s="153">
        <f t="shared" si="42"/>
        <v>0</v>
      </c>
      <c r="S120" s="153">
        <f t="shared" si="42"/>
        <v>0</v>
      </c>
    </row>
    <row r="121" ht="18" customHeight="1" spans="1:19">
      <c r="A121" s="160"/>
      <c r="B121" s="161" t="s">
        <v>152</v>
      </c>
      <c r="C121" s="162" t="s">
        <v>285</v>
      </c>
      <c r="D121" s="163">
        <f t="shared" si="15"/>
        <v>96.55</v>
      </c>
      <c r="E121" s="163">
        <f t="shared" si="16"/>
        <v>96.55</v>
      </c>
      <c r="F121" s="163">
        <f t="shared" si="17"/>
        <v>96.55</v>
      </c>
      <c r="G121" s="164">
        <v>96.55</v>
      </c>
      <c r="H121" s="165"/>
      <c r="I121" s="165"/>
      <c r="J121" s="165"/>
      <c r="K121" s="165"/>
      <c r="L121" s="165"/>
      <c r="M121" s="164"/>
      <c r="N121" s="165"/>
      <c r="O121" s="165"/>
      <c r="P121" s="149">
        <f t="shared" si="18"/>
        <v>0</v>
      </c>
      <c r="Q121" s="164"/>
      <c r="R121" s="164"/>
      <c r="S121" s="164"/>
    </row>
    <row r="122" ht="18" customHeight="1" spans="1:19">
      <c r="A122" s="160"/>
      <c r="B122" s="161" t="s">
        <v>227</v>
      </c>
      <c r="C122" s="162" t="s">
        <v>297</v>
      </c>
      <c r="D122" s="163">
        <f t="shared" si="15"/>
        <v>1.68</v>
      </c>
      <c r="E122" s="163">
        <f t="shared" si="16"/>
        <v>1.68</v>
      </c>
      <c r="F122" s="163">
        <f t="shared" si="17"/>
        <v>1.68</v>
      </c>
      <c r="G122" s="164">
        <v>1.68</v>
      </c>
      <c r="H122" s="165"/>
      <c r="I122" s="165"/>
      <c r="J122" s="165"/>
      <c r="K122" s="165"/>
      <c r="L122" s="165"/>
      <c r="M122" s="164"/>
      <c r="N122" s="165"/>
      <c r="O122" s="165"/>
      <c r="P122" s="149">
        <f t="shared" si="18"/>
        <v>0</v>
      </c>
      <c r="Q122" s="164"/>
      <c r="R122" s="164"/>
      <c r="S122" s="164"/>
    </row>
    <row r="123" ht="18" customHeight="1" spans="1:19">
      <c r="A123" s="160"/>
      <c r="B123" s="161" t="s">
        <v>172</v>
      </c>
      <c r="C123" s="162" t="s">
        <v>298</v>
      </c>
      <c r="D123" s="163">
        <f t="shared" si="15"/>
        <v>2.03</v>
      </c>
      <c r="E123" s="163">
        <f t="shared" si="16"/>
        <v>2.03</v>
      </c>
      <c r="F123" s="163">
        <f t="shared" si="17"/>
        <v>2.03</v>
      </c>
      <c r="G123" s="164">
        <v>2.03</v>
      </c>
      <c r="H123" s="165"/>
      <c r="I123" s="165"/>
      <c r="J123" s="165"/>
      <c r="K123" s="165"/>
      <c r="L123" s="165"/>
      <c r="M123" s="164"/>
      <c r="N123" s="165"/>
      <c r="O123" s="165"/>
      <c r="P123" s="149">
        <f t="shared" si="18"/>
        <v>0</v>
      </c>
      <c r="Q123" s="164"/>
      <c r="R123" s="164"/>
      <c r="S123" s="164"/>
    </row>
    <row r="124" ht="18" customHeight="1" spans="1:19">
      <c r="A124" s="160"/>
      <c r="B124" s="161" t="s">
        <v>215</v>
      </c>
      <c r="C124" s="162" t="s">
        <v>286</v>
      </c>
      <c r="D124" s="163">
        <f t="shared" si="15"/>
        <v>0.6</v>
      </c>
      <c r="E124" s="163">
        <f t="shared" si="16"/>
        <v>0.6</v>
      </c>
      <c r="F124" s="163">
        <f t="shared" si="17"/>
        <v>0.6</v>
      </c>
      <c r="G124" s="164">
        <v>0.6</v>
      </c>
      <c r="H124" s="165"/>
      <c r="I124" s="165"/>
      <c r="J124" s="165"/>
      <c r="K124" s="165"/>
      <c r="L124" s="165"/>
      <c r="M124" s="164"/>
      <c r="N124" s="165"/>
      <c r="O124" s="165"/>
      <c r="P124" s="149">
        <f t="shared" si="18"/>
        <v>0</v>
      </c>
      <c r="Q124" s="164"/>
      <c r="R124" s="164"/>
      <c r="S124" s="164"/>
    </row>
    <row r="125" s="125" customFormat="1" ht="18" customHeight="1" spans="1:19">
      <c r="A125" s="166" t="s">
        <v>301</v>
      </c>
      <c r="B125" s="167"/>
      <c r="C125" s="168"/>
      <c r="D125" s="153">
        <f>SUM(D126,D138,D151)</f>
        <v>1919.94</v>
      </c>
      <c r="E125" s="153">
        <f t="shared" ref="E125:H125" si="43">SUM(E126,E138,E151)</f>
        <v>1863.66</v>
      </c>
      <c r="F125" s="153">
        <f t="shared" si="43"/>
        <v>1863.66</v>
      </c>
      <c r="G125" s="153">
        <f t="shared" si="43"/>
        <v>1798.87</v>
      </c>
      <c r="H125" s="153">
        <f t="shared" si="43"/>
        <v>0</v>
      </c>
      <c r="I125" s="153">
        <f t="shared" ref="I125" si="44">SUM(I126,I138,I151)</f>
        <v>0</v>
      </c>
      <c r="J125" s="153">
        <f t="shared" ref="J125" si="45">SUM(J126,J138,J151)</f>
        <v>0</v>
      </c>
      <c r="K125" s="153">
        <f t="shared" ref="K125:L125" si="46">SUM(K126,K138,K151)</f>
        <v>0</v>
      </c>
      <c r="L125" s="153">
        <f t="shared" si="46"/>
        <v>0</v>
      </c>
      <c r="M125" s="153">
        <f t="shared" ref="M125" si="47">SUM(M126,M138,M151)</f>
        <v>64.79</v>
      </c>
      <c r="N125" s="153">
        <f t="shared" ref="N125" si="48">SUM(N126,N138,N151)</f>
        <v>0</v>
      </c>
      <c r="O125" s="153">
        <f t="shared" ref="O125:P125" si="49">SUM(O126,O138,O151)</f>
        <v>0</v>
      </c>
      <c r="P125" s="153">
        <f t="shared" si="49"/>
        <v>56.28</v>
      </c>
      <c r="Q125" s="153">
        <f t="shared" ref="Q125" si="50">SUM(Q126,Q138,Q151)</f>
        <v>56.28</v>
      </c>
      <c r="R125" s="153">
        <f t="shared" ref="R125" si="51">SUM(R126,R138,R151)</f>
        <v>0</v>
      </c>
      <c r="S125" s="153">
        <f t="shared" ref="S125" si="52">SUM(S126,S138,S151)</f>
        <v>0</v>
      </c>
    </row>
    <row r="126" s="125" customFormat="1" ht="18" customHeight="1" spans="1:19">
      <c r="A126" s="157" t="s">
        <v>288</v>
      </c>
      <c r="B126" s="158"/>
      <c r="C126" s="159" t="s">
        <v>255</v>
      </c>
      <c r="D126" s="153">
        <f>SUM(D127:D133,D137)</f>
        <v>1640.16</v>
      </c>
      <c r="E126" s="153">
        <f t="shared" ref="E126:S126" si="53">SUM(E127:E133,E137)</f>
        <v>1640.16</v>
      </c>
      <c r="F126" s="153">
        <f t="shared" si="53"/>
        <v>1640.16</v>
      </c>
      <c r="G126" s="153">
        <f t="shared" si="53"/>
        <v>1640.16</v>
      </c>
      <c r="H126" s="153">
        <f t="shared" si="53"/>
        <v>0</v>
      </c>
      <c r="I126" s="153">
        <f t="shared" si="53"/>
        <v>0</v>
      </c>
      <c r="J126" s="153">
        <f t="shared" si="53"/>
        <v>0</v>
      </c>
      <c r="K126" s="153">
        <f t="shared" si="53"/>
        <v>0</v>
      </c>
      <c r="L126" s="153">
        <f t="shared" si="53"/>
        <v>0</v>
      </c>
      <c r="M126" s="153">
        <f t="shared" si="53"/>
        <v>0</v>
      </c>
      <c r="N126" s="153">
        <f t="shared" si="53"/>
        <v>0</v>
      </c>
      <c r="O126" s="153">
        <f t="shared" si="53"/>
        <v>0</v>
      </c>
      <c r="P126" s="153">
        <f t="shared" si="53"/>
        <v>0</v>
      </c>
      <c r="Q126" s="153">
        <f t="shared" si="53"/>
        <v>0</v>
      </c>
      <c r="R126" s="153">
        <f t="shared" si="53"/>
        <v>0</v>
      </c>
      <c r="S126" s="153">
        <f t="shared" si="53"/>
        <v>0</v>
      </c>
    </row>
    <row r="127" ht="18" customHeight="1" spans="1:19">
      <c r="A127" s="160"/>
      <c r="B127" s="161" t="s">
        <v>148</v>
      </c>
      <c r="C127" s="162" t="s">
        <v>256</v>
      </c>
      <c r="D127" s="163">
        <f t="shared" si="15"/>
        <v>431.23</v>
      </c>
      <c r="E127" s="163">
        <f t="shared" si="16"/>
        <v>431.23</v>
      </c>
      <c r="F127" s="163">
        <f t="shared" si="17"/>
        <v>431.23</v>
      </c>
      <c r="G127" s="164">
        <v>431.23</v>
      </c>
      <c r="H127" s="165"/>
      <c r="I127" s="165"/>
      <c r="J127" s="165"/>
      <c r="K127" s="165"/>
      <c r="L127" s="165"/>
      <c r="M127" s="164"/>
      <c r="N127" s="165"/>
      <c r="O127" s="165"/>
      <c r="P127" s="149">
        <f t="shared" si="18"/>
        <v>0</v>
      </c>
      <c r="Q127" s="164"/>
      <c r="R127" s="164"/>
      <c r="S127" s="164"/>
    </row>
    <row r="128" ht="18" customHeight="1" spans="1:19">
      <c r="A128" s="160"/>
      <c r="B128" s="161" t="s">
        <v>152</v>
      </c>
      <c r="C128" s="162" t="s">
        <v>257</v>
      </c>
      <c r="D128" s="163">
        <f t="shared" si="15"/>
        <v>181.1</v>
      </c>
      <c r="E128" s="163">
        <f t="shared" si="16"/>
        <v>181.1</v>
      </c>
      <c r="F128" s="163">
        <f t="shared" si="17"/>
        <v>181.1</v>
      </c>
      <c r="G128" s="164">
        <v>181.1</v>
      </c>
      <c r="H128" s="165"/>
      <c r="I128" s="165"/>
      <c r="J128" s="165"/>
      <c r="K128" s="165"/>
      <c r="L128" s="165"/>
      <c r="M128" s="164"/>
      <c r="N128" s="165"/>
      <c r="O128" s="165"/>
      <c r="P128" s="149">
        <f t="shared" si="18"/>
        <v>0</v>
      </c>
      <c r="Q128" s="164"/>
      <c r="R128" s="164"/>
      <c r="S128" s="164"/>
    </row>
    <row r="129" ht="18" customHeight="1" spans="1:19">
      <c r="A129" s="160"/>
      <c r="B129" s="161" t="s">
        <v>162</v>
      </c>
      <c r="C129" s="162" t="s">
        <v>258</v>
      </c>
      <c r="D129" s="163">
        <f t="shared" si="15"/>
        <v>95.46</v>
      </c>
      <c r="E129" s="163">
        <f t="shared" si="16"/>
        <v>95.46</v>
      </c>
      <c r="F129" s="163">
        <f t="shared" si="17"/>
        <v>95.46</v>
      </c>
      <c r="G129" s="164">
        <v>95.46</v>
      </c>
      <c r="H129" s="165"/>
      <c r="I129" s="165"/>
      <c r="J129" s="165"/>
      <c r="K129" s="165"/>
      <c r="L129" s="165"/>
      <c r="M129" s="164"/>
      <c r="N129" s="165"/>
      <c r="O129" s="165"/>
      <c r="P129" s="149">
        <f t="shared" si="18"/>
        <v>0</v>
      </c>
      <c r="Q129" s="164"/>
      <c r="R129" s="164"/>
      <c r="S129" s="164"/>
    </row>
    <row r="130" ht="18" customHeight="1" spans="1:19">
      <c r="A130" s="160"/>
      <c r="B130" s="161" t="s">
        <v>168</v>
      </c>
      <c r="C130" s="162" t="s">
        <v>289</v>
      </c>
      <c r="D130" s="163">
        <f t="shared" si="15"/>
        <v>490.59</v>
      </c>
      <c r="E130" s="163">
        <f t="shared" si="16"/>
        <v>490.59</v>
      </c>
      <c r="F130" s="163">
        <f t="shared" si="17"/>
        <v>490.59</v>
      </c>
      <c r="G130" s="164">
        <v>490.59</v>
      </c>
      <c r="H130" s="165"/>
      <c r="I130" s="165"/>
      <c r="J130" s="165"/>
      <c r="K130" s="165"/>
      <c r="L130" s="165"/>
      <c r="M130" s="164"/>
      <c r="N130" s="165"/>
      <c r="O130" s="165"/>
      <c r="P130" s="149">
        <f t="shared" si="18"/>
        <v>0</v>
      </c>
      <c r="Q130" s="164"/>
      <c r="R130" s="164"/>
      <c r="S130" s="164"/>
    </row>
    <row r="131" ht="18" customHeight="1" spans="1:19">
      <c r="A131" s="160"/>
      <c r="B131" s="161" t="s">
        <v>172</v>
      </c>
      <c r="C131" s="162" t="s">
        <v>259</v>
      </c>
      <c r="D131" s="163">
        <f t="shared" si="15"/>
        <v>184.16</v>
      </c>
      <c r="E131" s="163">
        <f t="shared" si="16"/>
        <v>184.16</v>
      </c>
      <c r="F131" s="163">
        <f t="shared" si="17"/>
        <v>184.16</v>
      </c>
      <c r="G131" s="164">
        <v>184.16</v>
      </c>
      <c r="H131" s="165"/>
      <c r="I131" s="165"/>
      <c r="J131" s="165"/>
      <c r="K131" s="165"/>
      <c r="L131" s="165"/>
      <c r="M131" s="164"/>
      <c r="N131" s="165"/>
      <c r="O131" s="165"/>
      <c r="P131" s="149">
        <f t="shared" si="18"/>
        <v>0</v>
      </c>
      <c r="Q131" s="164"/>
      <c r="R131" s="164"/>
      <c r="S131" s="164"/>
    </row>
    <row r="132" ht="18" customHeight="1" spans="1:19">
      <c r="A132" s="160"/>
      <c r="B132" s="161" t="s">
        <v>125</v>
      </c>
      <c r="C132" s="162" t="s">
        <v>260</v>
      </c>
      <c r="D132" s="163">
        <f t="shared" si="15"/>
        <v>131.07</v>
      </c>
      <c r="E132" s="163">
        <f t="shared" si="16"/>
        <v>131.07</v>
      </c>
      <c r="F132" s="163">
        <f t="shared" si="17"/>
        <v>131.07</v>
      </c>
      <c r="G132" s="164">
        <v>131.07</v>
      </c>
      <c r="H132" s="165"/>
      <c r="I132" s="165"/>
      <c r="J132" s="165"/>
      <c r="K132" s="165"/>
      <c r="L132" s="165"/>
      <c r="M132" s="164"/>
      <c r="N132" s="165"/>
      <c r="O132" s="165"/>
      <c r="P132" s="149">
        <f t="shared" si="18"/>
        <v>0</v>
      </c>
      <c r="Q132" s="164"/>
      <c r="R132" s="164"/>
      <c r="S132" s="164"/>
    </row>
    <row r="133" ht="18" customHeight="1" spans="1:19">
      <c r="A133" s="160"/>
      <c r="B133" s="161" t="s">
        <v>127</v>
      </c>
      <c r="C133" s="162" t="s">
        <v>261</v>
      </c>
      <c r="D133" s="163">
        <f t="shared" si="15"/>
        <v>16.58</v>
      </c>
      <c r="E133" s="163">
        <f t="shared" si="16"/>
        <v>16.58</v>
      </c>
      <c r="F133" s="163">
        <f t="shared" si="17"/>
        <v>16.58</v>
      </c>
      <c r="G133" s="164">
        <v>16.58</v>
      </c>
      <c r="H133" s="165"/>
      <c r="I133" s="165"/>
      <c r="J133" s="165"/>
      <c r="K133" s="165"/>
      <c r="L133" s="165"/>
      <c r="M133" s="164"/>
      <c r="N133" s="165"/>
      <c r="O133" s="165"/>
      <c r="P133" s="149">
        <f t="shared" si="18"/>
        <v>0</v>
      </c>
      <c r="Q133" s="164"/>
      <c r="R133" s="164"/>
      <c r="S133" s="164"/>
    </row>
    <row r="134" ht="18" customHeight="1" spans="1:19">
      <c r="A134" s="160"/>
      <c r="B134" s="161"/>
      <c r="C134" s="162" t="s">
        <v>262</v>
      </c>
      <c r="D134" s="163">
        <f t="shared" si="15"/>
        <v>1.84</v>
      </c>
      <c r="E134" s="163">
        <f t="shared" si="16"/>
        <v>1.84</v>
      </c>
      <c r="F134" s="163">
        <f t="shared" si="17"/>
        <v>1.84</v>
      </c>
      <c r="G134" s="164">
        <v>1.84</v>
      </c>
      <c r="H134" s="165"/>
      <c r="I134" s="165"/>
      <c r="J134" s="165"/>
      <c r="K134" s="165"/>
      <c r="L134" s="165"/>
      <c r="M134" s="164"/>
      <c r="N134" s="165"/>
      <c r="O134" s="165"/>
      <c r="P134" s="149">
        <f t="shared" si="18"/>
        <v>0</v>
      </c>
      <c r="Q134" s="164"/>
      <c r="R134" s="164"/>
      <c r="S134" s="164"/>
    </row>
    <row r="135" ht="18" customHeight="1" spans="1:19">
      <c r="A135" s="160"/>
      <c r="B135" s="161"/>
      <c r="C135" s="162" t="s">
        <v>263</v>
      </c>
      <c r="D135" s="163">
        <f t="shared" si="15"/>
        <v>5.53</v>
      </c>
      <c r="E135" s="163">
        <f t="shared" si="16"/>
        <v>5.53</v>
      </c>
      <c r="F135" s="163">
        <f t="shared" si="17"/>
        <v>5.53</v>
      </c>
      <c r="G135" s="164">
        <v>5.53</v>
      </c>
      <c r="H135" s="165"/>
      <c r="I135" s="165"/>
      <c r="J135" s="165"/>
      <c r="K135" s="165"/>
      <c r="L135" s="165"/>
      <c r="M135" s="164"/>
      <c r="N135" s="165"/>
      <c r="O135" s="165"/>
      <c r="P135" s="149">
        <f t="shared" si="18"/>
        <v>0</v>
      </c>
      <c r="Q135" s="164"/>
      <c r="R135" s="164"/>
      <c r="S135" s="164"/>
    </row>
    <row r="136" ht="18" customHeight="1" spans="1:19">
      <c r="A136" s="160"/>
      <c r="B136" s="161"/>
      <c r="C136" s="162" t="s">
        <v>264</v>
      </c>
      <c r="D136" s="163">
        <f t="shared" ref="D136:D199" si="54">SUM(E136,P136)</f>
        <v>9.21</v>
      </c>
      <c r="E136" s="163">
        <f t="shared" si="16"/>
        <v>9.21</v>
      </c>
      <c r="F136" s="163">
        <f t="shared" si="17"/>
        <v>9.21</v>
      </c>
      <c r="G136" s="164">
        <v>9.21</v>
      </c>
      <c r="H136" s="165"/>
      <c r="I136" s="165"/>
      <c r="J136" s="165"/>
      <c r="K136" s="165"/>
      <c r="L136" s="165"/>
      <c r="M136" s="164"/>
      <c r="N136" s="165"/>
      <c r="O136" s="165"/>
      <c r="P136" s="149">
        <f t="shared" si="18"/>
        <v>0</v>
      </c>
      <c r="Q136" s="164"/>
      <c r="R136" s="164"/>
      <c r="S136" s="164"/>
    </row>
    <row r="137" ht="18" customHeight="1" spans="1:19">
      <c r="A137" s="160"/>
      <c r="B137" s="161" t="s">
        <v>128</v>
      </c>
      <c r="C137" s="162" t="s">
        <v>265</v>
      </c>
      <c r="D137" s="163">
        <f t="shared" si="54"/>
        <v>109.97</v>
      </c>
      <c r="E137" s="163">
        <f t="shared" si="16"/>
        <v>109.97</v>
      </c>
      <c r="F137" s="163">
        <f t="shared" si="17"/>
        <v>109.97</v>
      </c>
      <c r="G137" s="164">
        <v>109.97</v>
      </c>
      <c r="H137" s="165"/>
      <c r="I137" s="165"/>
      <c r="J137" s="165"/>
      <c r="K137" s="165"/>
      <c r="L137" s="165"/>
      <c r="M137" s="164"/>
      <c r="N137" s="165"/>
      <c r="O137" s="165"/>
      <c r="P137" s="149">
        <f t="shared" si="18"/>
        <v>0</v>
      </c>
      <c r="Q137" s="164"/>
      <c r="R137" s="164"/>
      <c r="S137" s="164"/>
    </row>
    <row r="138" s="125" customFormat="1" ht="18" customHeight="1" spans="1:19">
      <c r="A138" s="157" t="s">
        <v>266</v>
      </c>
      <c r="B138" s="158"/>
      <c r="C138" s="159" t="s">
        <v>267</v>
      </c>
      <c r="D138" s="153">
        <f>SUM(D139:D150)</f>
        <v>144.31</v>
      </c>
      <c r="E138" s="153">
        <f t="shared" ref="E138:S138" si="55">SUM(E139:E150)</f>
        <v>88.03</v>
      </c>
      <c r="F138" s="153">
        <f t="shared" si="55"/>
        <v>88.03</v>
      </c>
      <c r="G138" s="153">
        <f t="shared" si="55"/>
        <v>23.24</v>
      </c>
      <c r="H138" s="153">
        <f t="shared" si="55"/>
        <v>0</v>
      </c>
      <c r="I138" s="153">
        <f t="shared" si="55"/>
        <v>0</v>
      </c>
      <c r="J138" s="153">
        <f t="shared" si="55"/>
        <v>0</v>
      </c>
      <c r="K138" s="153">
        <f t="shared" si="55"/>
        <v>0</v>
      </c>
      <c r="L138" s="153">
        <f t="shared" si="55"/>
        <v>0</v>
      </c>
      <c r="M138" s="153">
        <f t="shared" si="55"/>
        <v>64.79</v>
      </c>
      <c r="N138" s="153">
        <f t="shared" si="55"/>
        <v>0</v>
      </c>
      <c r="O138" s="153">
        <f t="shared" si="55"/>
        <v>0</v>
      </c>
      <c r="P138" s="153">
        <f t="shared" si="55"/>
        <v>56.28</v>
      </c>
      <c r="Q138" s="153">
        <f t="shared" si="55"/>
        <v>56.28</v>
      </c>
      <c r="R138" s="153">
        <f t="shared" si="55"/>
        <v>0</v>
      </c>
      <c r="S138" s="153">
        <f t="shared" si="55"/>
        <v>0</v>
      </c>
    </row>
    <row r="139" s="125" customFormat="1" ht="18" customHeight="1" spans="1:19">
      <c r="A139" s="157"/>
      <c r="B139" s="169" t="s">
        <v>148</v>
      </c>
      <c r="C139" s="170" t="s">
        <v>268</v>
      </c>
      <c r="D139" s="163">
        <f t="shared" si="54"/>
        <v>42.07</v>
      </c>
      <c r="E139" s="163">
        <f t="shared" ref="E138:E201" si="56">SUM(F139,N139,O139)</f>
        <v>19.79</v>
      </c>
      <c r="F139" s="163">
        <f t="shared" ref="F138:F201" si="57">SUM(G139:M139)</f>
        <v>19.79</v>
      </c>
      <c r="G139" s="164"/>
      <c r="H139" s="171"/>
      <c r="I139" s="171"/>
      <c r="J139" s="171"/>
      <c r="K139" s="171"/>
      <c r="L139" s="171"/>
      <c r="M139" s="164">
        <v>19.79</v>
      </c>
      <c r="N139" s="171"/>
      <c r="O139" s="171"/>
      <c r="P139" s="149">
        <f t="shared" ref="P138:P201" si="58">SUM(Q139:S139)</f>
        <v>22.28</v>
      </c>
      <c r="Q139" s="164">
        <v>22.28</v>
      </c>
      <c r="R139" s="164"/>
      <c r="S139" s="164"/>
    </row>
    <row r="140" s="125" customFormat="1" ht="18" customHeight="1" spans="1:19">
      <c r="A140" s="157"/>
      <c r="B140" s="169" t="s">
        <v>152</v>
      </c>
      <c r="C140" s="170" t="s">
        <v>290</v>
      </c>
      <c r="D140" s="163">
        <f t="shared" si="54"/>
        <v>8</v>
      </c>
      <c r="E140" s="163">
        <f t="shared" si="56"/>
        <v>3</v>
      </c>
      <c r="F140" s="163">
        <f t="shared" si="57"/>
        <v>3</v>
      </c>
      <c r="G140" s="164"/>
      <c r="H140" s="171"/>
      <c r="I140" s="171"/>
      <c r="J140" s="171"/>
      <c r="K140" s="171"/>
      <c r="L140" s="171"/>
      <c r="M140" s="164">
        <v>3</v>
      </c>
      <c r="N140" s="171"/>
      <c r="O140" s="171"/>
      <c r="P140" s="149">
        <f t="shared" si="58"/>
        <v>5</v>
      </c>
      <c r="Q140" s="164">
        <v>5</v>
      </c>
      <c r="R140" s="164"/>
      <c r="S140" s="164"/>
    </row>
    <row r="141" s="125" customFormat="1" ht="18" customHeight="1" spans="1:19">
      <c r="A141" s="157"/>
      <c r="B141" s="169" t="s">
        <v>227</v>
      </c>
      <c r="C141" s="170" t="s">
        <v>291</v>
      </c>
      <c r="D141" s="163">
        <f t="shared" si="54"/>
        <v>1</v>
      </c>
      <c r="E141" s="163">
        <f t="shared" si="56"/>
        <v>1</v>
      </c>
      <c r="F141" s="163">
        <f t="shared" si="57"/>
        <v>1</v>
      </c>
      <c r="G141" s="164"/>
      <c r="H141" s="171"/>
      <c r="I141" s="171"/>
      <c r="J141" s="171"/>
      <c r="K141" s="171"/>
      <c r="L141" s="171"/>
      <c r="M141" s="164">
        <v>1</v>
      </c>
      <c r="N141" s="171"/>
      <c r="O141" s="171"/>
      <c r="P141" s="149">
        <f t="shared" si="58"/>
        <v>0</v>
      </c>
      <c r="Q141" s="164"/>
      <c r="R141" s="164"/>
      <c r="S141" s="164"/>
    </row>
    <row r="142" s="125" customFormat="1" ht="18" customHeight="1" spans="1:19">
      <c r="A142" s="157"/>
      <c r="B142" s="169" t="s">
        <v>292</v>
      </c>
      <c r="C142" s="170" t="s">
        <v>293</v>
      </c>
      <c r="D142" s="163">
        <f t="shared" si="54"/>
        <v>1</v>
      </c>
      <c r="E142" s="163">
        <f t="shared" si="56"/>
        <v>1</v>
      </c>
      <c r="F142" s="163">
        <f t="shared" si="57"/>
        <v>1</v>
      </c>
      <c r="G142" s="164"/>
      <c r="H142" s="171"/>
      <c r="I142" s="171"/>
      <c r="J142" s="171"/>
      <c r="K142" s="171"/>
      <c r="L142" s="171"/>
      <c r="M142" s="164">
        <v>1</v>
      </c>
      <c r="N142" s="171"/>
      <c r="O142" s="171"/>
      <c r="P142" s="149">
        <f t="shared" si="58"/>
        <v>0</v>
      </c>
      <c r="Q142" s="164"/>
      <c r="R142" s="164"/>
      <c r="S142" s="164"/>
    </row>
    <row r="143" s="125" customFormat="1" ht="18" customHeight="1" spans="1:19">
      <c r="A143" s="157"/>
      <c r="B143" s="169" t="s">
        <v>168</v>
      </c>
      <c r="C143" s="170" t="s">
        <v>269</v>
      </c>
      <c r="D143" s="163">
        <f t="shared" si="54"/>
        <v>1</v>
      </c>
      <c r="E143" s="163">
        <f t="shared" si="56"/>
        <v>1</v>
      </c>
      <c r="F143" s="163">
        <f t="shared" si="57"/>
        <v>1</v>
      </c>
      <c r="G143" s="164"/>
      <c r="H143" s="171"/>
      <c r="I143" s="171"/>
      <c r="J143" s="171"/>
      <c r="K143" s="171"/>
      <c r="L143" s="171"/>
      <c r="M143" s="164">
        <v>1</v>
      </c>
      <c r="N143" s="171"/>
      <c r="O143" s="171"/>
      <c r="P143" s="149">
        <f t="shared" si="58"/>
        <v>0</v>
      </c>
      <c r="Q143" s="164"/>
      <c r="R143" s="164"/>
      <c r="S143" s="164"/>
    </row>
    <row r="144" s="125" customFormat="1" ht="18" customHeight="1" spans="1:19">
      <c r="A144" s="157"/>
      <c r="B144" s="169" t="s">
        <v>221</v>
      </c>
      <c r="C144" s="170" t="s">
        <v>294</v>
      </c>
      <c r="D144" s="163">
        <f t="shared" si="54"/>
        <v>27</v>
      </c>
      <c r="E144" s="163">
        <f t="shared" si="56"/>
        <v>0</v>
      </c>
      <c r="F144" s="163">
        <f t="shared" si="57"/>
        <v>0</v>
      </c>
      <c r="G144" s="164"/>
      <c r="H144" s="171"/>
      <c r="I144" s="171"/>
      <c r="J144" s="171"/>
      <c r="K144" s="171"/>
      <c r="L144" s="171"/>
      <c r="M144" s="164"/>
      <c r="N144" s="171"/>
      <c r="O144" s="171"/>
      <c r="P144" s="149">
        <f t="shared" si="58"/>
        <v>27</v>
      </c>
      <c r="Q144" s="164">
        <v>27</v>
      </c>
      <c r="R144" s="164"/>
      <c r="S144" s="164"/>
    </row>
    <row r="145" s="125" customFormat="1" ht="18" customHeight="1" spans="1:19">
      <c r="A145" s="157"/>
      <c r="B145" s="169" t="s">
        <v>126</v>
      </c>
      <c r="C145" s="170" t="s">
        <v>270</v>
      </c>
      <c r="D145" s="163">
        <f t="shared" si="54"/>
        <v>2</v>
      </c>
      <c r="E145" s="163">
        <f t="shared" si="56"/>
        <v>2</v>
      </c>
      <c r="F145" s="163">
        <f t="shared" si="57"/>
        <v>2</v>
      </c>
      <c r="G145" s="164"/>
      <c r="H145" s="171"/>
      <c r="I145" s="171"/>
      <c r="J145" s="171"/>
      <c r="K145" s="171"/>
      <c r="L145" s="171"/>
      <c r="M145" s="164">
        <v>2</v>
      </c>
      <c r="N145" s="171"/>
      <c r="O145" s="171"/>
      <c r="P145" s="149">
        <f t="shared" si="58"/>
        <v>0</v>
      </c>
      <c r="Q145" s="164"/>
      <c r="R145" s="164"/>
      <c r="S145" s="164"/>
    </row>
    <row r="146" s="125" customFormat="1" ht="18" customHeight="1" spans="1:19">
      <c r="A146" s="157"/>
      <c r="B146" s="169" t="s">
        <v>128</v>
      </c>
      <c r="C146" s="170" t="s">
        <v>295</v>
      </c>
      <c r="D146" s="163">
        <f t="shared" si="54"/>
        <v>15</v>
      </c>
      <c r="E146" s="163">
        <f t="shared" si="56"/>
        <v>15</v>
      </c>
      <c r="F146" s="163">
        <f t="shared" si="57"/>
        <v>15</v>
      </c>
      <c r="G146" s="164"/>
      <c r="H146" s="171"/>
      <c r="I146" s="171"/>
      <c r="J146" s="171"/>
      <c r="K146" s="171"/>
      <c r="L146" s="171"/>
      <c r="M146" s="164">
        <v>15</v>
      </c>
      <c r="N146" s="171"/>
      <c r="O146" s="171"/>
      <c r="P146" s="149">
        <f t="shared" si="58"/>
        <v>0</v>
      </c>
      <c r="Q146" s="164"/>
      <c r="R146" s="164"/>
      <c r="S146" s="164"/>
    </row>
    <row r="147" s="125" customFormat="1" ht="18" customHeight="1" spans="1:19">
      <c r="A147" s="157"/>
      <c r="B147" s="169" t="s">
        <v>131</v>
      </c>
      <c r="C147" s="170" t="s">
        <v>272</v>
      </c>
      <c r="D147" s="163">
        <f t="shared" si="54"/>
        <v>20</v>
      </c>
      <c r="E147" s="163">
        <f t="shared" si="56"/>
        <v>20</v>
      </c>
      <c r="F147" s="163">
        <f t="shared" si="57"/>
        <v>20</v>
      </c>
      <c r="G147" s="164"/>
      <c r="H147" s="171"/>
      <c r="I147" s="171"/>
      <c r="J147" s="171"/>
      <c r="K147" s="171"/>
      <c r="L147" s="171"/>
      <c r="M147" s="164">
        <v>20</v>
      </c>
      <c r="N147" s="171"/>
      <c r="O147" s="171"/>
      <c r="P147" s="149">
        <f t="shared" si="58"/>
        <v>0</v>
      </c>
      <c r="Q147" s="164"/>
      <c r="R147" s="164"/>
      <c r="S147" s="164"/>
    </row>
    <row r="148" s="125" customFormat="1" ht="18" customHeight="1" spans="1:19">
      <c r="A148" s="157"/>
      <c r="B148" s="169" t="s">
        <v>141</v>
      </c>
      <c r="C148" s="170" t="s">
        <v>274</v>
      </c>
      <c r="D148" s="163">
        <f t="shared" si="54"/>
        <v>4</v>
      </c>
      <c r="E148" s="163">
        <f t="shared" si="56"/>
        <v>2</v>
      </c>
      <c r="F148" s="163">
        <f t="shared" si="57"/>
        <v>2</v>
      </c>
      <c r="G148" s="164"/>
      <c r="H148" s="171"/>
      <c r="I148" s="171"/>
      <c r="J148" s="171"/>
      <c r="K148" s="171"/>
      <c r="L148" s="171"/>
      <c r="M148" s="164">
        <v>2</v>
      </c>
      <c r="N148" s="171"/>
      <c r="O148" s="171"/>
      <c r="P148" s="149">
        <f t="shared" si="58"/>
        <v>2</v>
      </c>
      <c r="Q148" s="164">
        <v>2</v>
      </c>
      <c r="R148" s="164"/>
      <c r="S148" s="164"/>
    </row>
    <row r="149" ht="18" customHeight="1" spans="1:19">
      <c r="A149" s="160"/>
      <c r="B149" s="161" t="s">
        <v>143</v>
      </c>
      <c r="C149" s="162" t="s">
        <v>275</v>
      </c>
      <c r="D149" s="163">
        <f t="shared" si="54"/>
        <v>22.91</v>
      </c>
      <c r="E149" s="163">
        <f t="shared" si="56"/>
        <v>22.91</v>
      </c>
      <c r="F149" s="163">
        <f t="shared" si="57"/>
        <v>22.91</v>
      </c>
      <c r="G149" s="164">
        <v>22.91</v>
      </c>
      <c r="H149" s="165"/>
      <c r="I149" s="165"/>
      <c r="J149" s="165"/>
      <c r="K149" s="165"/>
      <c r="L149" s="165"/>
      <c r="M149" s="164"/>
      <c r="N149" s="165"/>
      <c r="O149" s="165"/>
      <c r="P149" s="149">
        <f t="shared" si="58"/>
        <v>0</v>
      </c>
      <c r="Q149" s="164"/>
      <c r="R149" s="164"/>
      <c r="S149" s="164"/>
    </row>
    <row r="150" ht="18" customHeight="1" spans="1:19">
      <c r="A150" s="160"/>
      <c r="B150" s="161" t="s">
        <v>276</v>
      </c>
      <c r="C150" s="162" t="s">
        <v>277</v>
      </c>
      <c r="D150" s="163">
        <f t="shared" si="54"/>
        <v>0.33</v>
      </c>
      <c r="E150" s="163">
        <f t="shared" si="56"/>
        <v>0.33</v>
      </c>
      <c r="F150" s="163">
        <f t="shared" si="57"/>
        <v>0.33</v>
      </c>
      <c r="G150" s="164">
        <v>0.33</v>
      </c>
      <c r="H150" s="165"/>
      <c r="I150" s="165"/>
      <c r="J150" s="165"/>
      <c r="K150" s="165"/>
      <c r="L150" s="165"/>
      <c r="M150" s="164"/>
      <c r="N150" s="165"/>
      <c r="O150" s="165"/>
      <c r="P150" s="149">
        <f t="shared" si="58"/>
        <v>0</v>
      </c>
      <c r="Q150" s="164"/>
      <c r="R150" s="164"/>
      <c r="S150" s="164"/>
    </row>
    <row r="151" s="125" customFormat="1" ht="18" customHeight="1" spans="1:19">
      <c r="A151" s="157" t="s">
        <v>283</v>
      </c>
      <c r="B151" s="158"/>
      <c r="C151" s="159" t="s">
        <v>284</v>
      </c>
      <c r="D151" s="153">
        <f>SUM(D152:D155)</f>
        <v>135.47</v>
      </c>
      <c r="E151" s="153">
        <f t="shared" ref="E151:S151" si="59">SUM(E152:E155)</f>
        <v>135.47</v>
      </c>
      <c r="F151" s="153">
        <f t="shared" si="59"/>
        <v>135.47</v>
      </c>
      <c r="G151" s="153">
        <f t="shared" si="59"/>
        <v>135.47</v>
      </c>
      <c r="H151" s="153">
        <f t="shared" si="59"/>
        <v>0</v>
      </c>
      <c r="I151" s="153">
        <f t="shared" si="59"/>
        <v>0</v>
      </c>
      <c r="J151" s="153">
        <f t="shared" si="59"/>
        <v>0</v>
      </c>
      <c r="K151" s="153">
        <f t="shared" si="59"/>
        <v>0</v>
      </c>
      <c r="L151" s="153">
        <f t="shared" si="59"/>
        <v>0</v>
      </c>
      <c r="M151" s="153">
        <f t="shared" si="59"/>
        <v>0</v>
      </c>
      <c r="N151" s="153">
        <f t="shared" si="59"/>
        <v>0</v>
      </c>
      <c r="O151" s="153">
        <f t="shared" si="59"/>
        <v>0</v>
      </c>
      <c r="P151" s="153">
        <f t="shared" si="59"/>
        <v>0</v>
      </c>
      <c r="Q151" s="153">
        <f t="shared" si="59"/>
        <v>0</v>
      </c>
      <c r="R151" s="153">
        <f t="shared" si="59"/>
        <v>0</v>
      </c>
      <c r="S151" s="153">
        <f t="shared" si="59"/>
        <v>0</v>
      </c>
    </row>
    <row r="152" ht="18" customHeight="1" spans="1:19">
      <c r="A152" s="160"/>
      <c r="B152" s="161" t="s">
        <v>152</v>
      </c>
      <c r="C152" s="162" t="s">
        <v>285</v>
      </c>
      <c r="D152" s="163">
        <f t="shared" si="54"/>
        <v>132.18</v>
      </c>
      <c r="E152" s="163">
        <f t="shared" si="56"/>
        <v>132.18</v>
      </c>
      <c r="F152" s="163">
        <f t="shared" si="57"/>
        <v>132.18</v>
      </c>
      <c r="G152" s="164">
        <v>132.18</v>
      </c>
      <c r="H152" s="165"/>
      <c r="I152" s="165"/>
      <c r="J152" s="165"/>
      <c r="K152" s="165"/>
      <c r="L152" s="165"/>
      <c r="M152" s="164"/>
      <c r="N152" s="165"/>
      <c r="O152" s="165"/>
      <c r="P152" s="149">
        <f t="shared" si="58"/>
        <v>0</v>
      </c>
      <c r="Q152" s="164"/>
      <c r="R152" s="164"/>
      <c r="S152" s="164"/>
    </row>
    <row r="153" ht="18" customHeight="1" spans="1:19">
      <c r="A153" s="160"/>
      <c r="B153" s="161" t="s">
        <v>227</v>
      </c>
      <c r="C153" s="162" t="s">
        <v>297</v>
      </c>
      <c r="D153" s="163">
        <f t="shared" si="54"/>
        <v>0.46</v>
      </c>
      <c r="E153" s="163">
        <f t="shared" si="56"/>
        <v>0.46</v>
      </c>
      <c r="F153" s="163">
        <f t="shared" si="57"/>
        <v>0.46</v>
      </c>
      <c r="G153" s="164">
        <v>0.46</v>
      </c>
      <c r="H153" s="165"/>
      <c r="I153" s="165"/>
      <c r="J153" s="165"/>
      <c r="K153" s="165"/>
      <c r="L153" s="165"/>
      <c r="M153" s="164"/>
      <c r="N153" s="165"/>
      <c r="O153" s="165"/>
      <c r="P153" s="149">
        <f t="shared" si="58"/>
        <v>0</v>
      </c>
      <c r="Q153" s="164"/>
      <c r="R153" s="164"/>
      <c r="S153" s="164"/>
    </row>
    <row r="154" ht="18" customHeight="1" spans="1:19">
      <c r="A154" s="160"/>
      <c r="B154" s="161" t="s">
        <v>172</v>
      </c>
      <c r="C154" s="162" t="s">
        <v>298</v>
      </c>
      <c r="D154" s="163">
        <f t="shared" si="54"/>
        <v>2.01</v>
      </c>
      <c r="E154" s="163">
        <f t="shared" si="56"/>
        <v>2.01</v>
      </c>
      <c r="F154" s="163">
        <f t="shared" si="57"/>
        <v>2.01</v>
      </c>
      <c r="G154" s="164">
        <v>2.01</v>
      </c>
      <c r="H154" s="165"/>
      <c r="I154" s="165"/>
      <c r="J154" s="165"/>
      <c r="K154" s="165"/>
      <c r="L154" s="165"/>
      <c r="M154" s="164"/>
      <c r="N154" s="165"/>
      <c r="O154" s="165"/>
      <c r="P154" s="149">
        <f t="shared" si="58"/>
        <v>0</v>
      </c>
      <c r="Q154" s="164"/>
      <c r="R154" s="164"/>
      <c r="S154" s="164"/>
    </row>
    <row r="155" ht="18" customHeight="1" spans="1:19">
      <c r="A155" s="160"/>
      <c r="B155" s="161" t="s">
        <v>215</v>
      </c>
      <c r="C155" s="162" t="s">
        <v>286</v>
      </c>
      <c r="D155" s="163">
        <f t="shared" si="54"/>
        <v>0.82</v>
      </c>
      <c r="E155" s="163">
        <f t="shared" si="56"/>
        <v>0.82</v>
      </c>
      <c r="F155" s="163">
        <f t="shared" si="57"/>
        <v>0.82</v>
      </c>
      <c r="G155" s="164">
        <v>0.82</v>
      </c>
      <c r="H155" s="165"/>
      <c r="I155" s="165"/>
      <c r="J155" s="165"/>
      <c r="K155" s="165"/>
      <c r="L155" s="165"/>
      <c r="M155" s="164"/>
      <c r="N155" s="165"/>
      <c r="O155" s="165"/>
      <c r="P155" s="149">
        <f t="shared" si="58"/>
        <v>0</v>
      </c>
      <c r="Q155" s="164"/>
      <c r="R155" s="164"/>
      <c r="S155" s="164"/>
    </row>
    <row r="156" s="125" customFormat="1" ht="18" customHeight="1" spans="1:19">
      <c r="A156" s="166" t="s">
        <v>302</v>
      </c>
      <c r="B156" s="167"/>
      <c r="C156" s="168"/>
      <c r="D156" s="153">
        <f>SUM(D157,D169,D181)</f>
        <v>1921.72</v>
      </c>
      <c r="E156" s="153">
        <f t="shared" ref="E156:H156" si="60">SUM(E157,E169,E181)</f>
        <v>1918.47</v>
      </c>
      <c r="F156" s="153">
        <f t="shared" si="60"/>
        <v>1918.47</v>
      </c>
      <c r="G156" s="153">
        <f t="shared" si="60"/>
        <v>1816.92</v>
      </c>
      <c r="H156" s="153">
        <f t="shared" si="60"/>
        <v>0</v>
      </c>
      <c r="I156" s="153">
        <f t="shared" ref="I156" si="61">SUM(I157,I169,I181)</f>
        <v>0</v>
      </c>
      <c r="J156" s="153">
        <f t="shared" ref="J156" si="62">SUM(J157,J169,J181)</f>
        <v>0</v>
      </c>
      <c r="K156" s="153">
        <f t="shared" ref="K156:L156" si="63">SUM(K157,K169,K181)</f>
        <v>0</v>
      </c>
      <c r="L156" s="153">
        <f t="shared" si="63"/>
        <v>0</v>
      </c>
      <c r="M156" s="153">
        <f t="shared" ref="M156" si="64">SUM(M157,M169,M181)</f>
        <v>101.55</v>
      </c>
      <c r="N156" s="153">
        <f t="shared" ref="N156" si="65">SUM(N157,N169,N181)</f>
        <v>0</v>
      </c>
      <c r="O156" s="153">
        <f t="shared" ref="O156:P156" si="66">SUM(O157,O169,O181)</f>
        <v>0</v>
      </c>
      <c r="P156" s="153">
        <f t="shared" si="66"/>
        <v>3.25</v>
      </c>
      <c r="Q156" s="153">
        <f t="shared" ref="Q156" si="67">SUM(Q157,Q169,Q181)</f>
        <v>3.25</v>
      </c>
      <c r="R156" s="153">
        <f t="shared" ref="R156" si="68">SUM(R157,R169,R181)</f>
        <v>0</v>
      </c>
      <c r="S156" s="153">
        <f t="shared" ref="S156" si="69">SUM(S157,S169,S181)</f>
        <v>0</v>
      </c>
    </row>
    <row r="157" s="125" customFormat="1" ht="18" customHeight="1" spans="1:19">
      <c r="A157" s="157" t="s">
        <v>288</v>
      </c>
      <c r="B157" s="158"/>
      <c r="C157" s="159" t="s">
        <v>255</v>
      </c>
      <c r="D157" s="153">
        <f>SUM(D158:D164,D168)</f>
        <v>1596.19</v>
      </c>
      <c r="E157" s="153">
        <f t="shared" ref="E157:S157" si="70">SUM(E158:E164,E168)</f>
        <v>1596.19</v>
      </c>
      <c r="F157" s="153">
        <f t="shared" si="70"/>
        <v>1596.19</v>
      </c>
      <c r="G157" s="153">
        <f t="shared" si="70"/>
        <v>1596.19</v>
      </c>
      <c r="H157" s="153">
        <f t="shared" si="70"/>
        <v>0</v>
      </c>
      <c r="I157" s="153">
        <f t="shared" si="70"/>
        <v>0</v>
      </c>
      <c r="J157" s="153">
        <f t="shared" si="70"/>
        <v>0</v>
      </c>
      <c r="K157" s="153">
        <f t="shared" si="70"/>
        <v>0</v>
      </c>
      <c r="L157" s="153">
        <f t="shared" si="70"/>
        <v>0</v>
      </c>
      <c r="M157" s="153">
        <f t="shared" si="70"/>
        <v>0</v>
      </c>
      <c r="N157" s="153">
        <f t="shared" si="70"/>
        <v>0</v>
      </c>
      <c r="O157" s="153">
        <f t="shared" si="70"/>
        <v>0</v>
      </c>
      <c r="P157" s="153">
        <f t="shared" si="70"/>
        <v>0</v>
      </c>
      <c r="Q157" s="153">
        <f t="shared" si="70"/>
        <v>0</v>
      </c>
      <c r="R157" s="153">
        <f t="shared" si="70"/>
        <v>0</v>
      </c>
      <c r="S157" s="153">
        <f t="shared" si="70"/>
        <v>0</v>
      </c>
    </row>
    <row r="158" ht="18" customHeight="1" spans="1:19">
      <c r="A158" s="160"/>
      <c r="B158" s="161" t="s">
        <v>148</v>
      </c>
      <c r="C158" s="162" t="s">
        <v>256</v>
      </c>
      <c r="D158" s="163">
        <f t="shared" si="54"/>
        <v>478.84</v>
      </c>
      <c r="E158" s="163">
        <f t="shared" si="56"/>
        <v>478.84</v>
      </c>
      <c r="F158" s="163">
        <f t="shared" si="57"/>
        <v>478.84</v>
      </c>
      <c r="G158" s="164">
        <v>478.84</v>
      </c>
      <c r="H158" s="165"/>
      <c r="I158" s="165"/>
      <c r="J158" s="165"/>
      <c r="K158" s="165"/>
      <c r="L158" s="165"/>
      <c r="M158" s="164"/>
      <c r="N158" s="165"/>
      <c r="O158" s="165"/>
      <c r="P158" s="149">
        <f t="shared" si="58"/>
        <v>0</v>
      </c>
      <c r="Q158" s="164"/>
      <c r="R158" s="164"/>
      <c r="S158" s="164"/>
    </row>
    <row r="159" ht="18" customHeight="1" spans="1:19">
      <c r="A159" s="160"/>
      <c r="B159" s="161" t="s">
        <v>152</v>
      </c>
      <c r="C159" s="162" t="s">
        <v>257</v>
      </c>
      <c r="D159" s="163">
        <f t="shared" si="54"/>
        <v>196.38</v>
      </c>
      <c r="E159" s="163">
        <f t="shared" si="56"/>
        <v>196.38</v>
      </c>
      <c r="F159" s="163">
        <f t="shared" si="57"/>
        <v>196.38</v>
      </c>
      <c r="G159" s="164">
        <v>196.38</v>
      </c>
      <c r="H159" s="165"/>
      <c r="I159" s="165"/>
      <c r="J159" s="165"/>
      <c r="K159" s="165"/>
      <c r="L159" s="165"/>
      <c r="M159" s="164"/>
      <c r="N159" s="165"/>
      <c r="O159" s="165"/>
      <c r="P159" s="149">
        <f t="shared" si="58"/>
        <v>0</v>
      </c>
      <c r="Q159" s="164"/>
      <c r="R159" s="164"/>
      <c r="S159" s="164"/>
    </row>
    <row r="160" ht="18" customHeight="1" spans="1:19">
      <c r="A160" s="160"/>
      <c r="B160" s="161" t="s">
        <v>162</v>
      </c>
      <c r="C160" s="162" t="s">
        <v>258</v>
      </c>
      <c r="D160" s="163">
        <f t="shared" si="54"/>
        <v>87.25</v>
      </c>
      <c r="E160" s="163">
        <f t="shared" si="56"/>
        <v>87.25</v>
      </c>
      <c r="F160" s="163">
        <f t="shared" si="57"/>
        <v>87.25</v>
      </c>
      <c r="G160" s="164">
        <v>87.25</v>
      </c>
      <c r="H160" s="165"/>
      <c r="I160" s="165"/>
      <c r="J160" s="165"/>
      <c r="K160" s="165"/>
      <c r="L160" s="165"/>
      <c r="M160" s="164"/>
      <c r="N160" s="165"/>
      <c r="O160" s="165"/>
      <c r="P160" s="149">
        <f t="shared" si="58"/>
        <v>0</v>
      </c>
      <c r="Q160" s="164"/>
      <c r="R160" s="164"/>
      <c r="S160" s="164"/>
    </row>
    <row r="161" ht="18" customHeight="1" spans="1:19">
      <c r="A161" s="160"/>
      <c r="B161" s="161" t="s">
        <v>168</v>
      </c>
      <c r="C161" s="162" t="s">
        <v>289</v>
      </c>
      <c r="D161" s="163">
        <f t="shared" si="54"/>
        <v>327.26</v>
      </c>
      <c r="E161" s="163">
        <f t="shared" si="56"/>
        <v>327.26</v>
      </c>
      <c r="F161" s="163">
        <f t="shared" si="57"/>
        <v>327.26</v>
      </c>
      <c r="G161" s="164">
        <v>327.26</v>
      </c>
      <c r="H161" s="165"/>
      <c r="I161" s="165"/>
      <c r="J161" s="165"/>
      <c r="K161" s="165"/>
      <c r="L161" s="165"/>
      <c r="M161" s="164"/>
      <c r="N161" s="165"/>
      <c r="O161" s="165"/>
      <c r="P161" s="149">
        <f t="shared" si="58"/>
        <v>0</v>
      </c>
      <c r="Q161" s="164"/>
      <c r="R161" s="164"/>
      <c r="S161" s="164"/>
    </row>
    <row r="162" ht="18" customHeight="1" spans="1:19">
      <c r="A162" s="160"/>
      <c r="B162" s="161" t="s">
        <v>172</v>
      </c>
      <c r="C162" s="162" t="s">
        <v>259</v>
      </c>
      <c r="D162" s="163">
        <f t="shared" si="54"/>
        <v>217.69</v>
      </c>
      <c r="E162" s="163">
        <f t="shared" si="56"/>
        <v>217.69</v>
      </c>
      <c r="F162" s="163">
        <f t="shared" si="57"/>
        <v>217.69</v>
      </c>
      <c r="G162" s="164">
        <v>217.69</v>
      </c>
      <c r="H162" s="165"/>
      <c r="I162" s="165"/>
      <c r="J162" s="165"/>
      <c r="K162" s="165"/>
      <c r="L162" s="165"/>
      <c r="M162" s="164"/>
      <c r="N162" s="165"/>
      <c r="O162" s="165"/>
      <c r="P162" s="149">
        <f t="shared" si="58"/>
        <v>0</v>
      </c>
      <c r="Q162" s="164"/>
      <c r="R162" s="164"/>
      <c r="S162" s="164"/>
    </row>
    <row r="163" ht="18" customHeight="1" spans="1:19">
      <c r="A163" s="160"/>
      <c r="B163" s="161" t="s">
        <v>125</v>
      </c>
      <c r="C163" s="162" t="s">
        <v>260</v>
      </c>
      <c r="D163" s="163">
        <f t="shared" si="54"/>
        <v>155.62</v>
      </c>
      <c r="E163" s="163">
        <f t="shared" si="56"/>
        <v>155.62</v>
      </c>
      <c r="F163" s="163">
        <f t="shared" si="57"/>
        <v>155.62</v>
      </c>
      <c r="G163" s="164">
        <v>155.62</v>
      </c>
      <c r="H163" s="165"/>
      <c r="I163" s="165"/>
      <c r="J163" s="165"/>
      <c r="K163" s="165"/>
      <c r="L163" s="165"/>
      <c r="M163" s="164"/>
      <c r="N163" s="165"/>
      <c r="O163" s="165"/>
      <c r="P163" s="149">
        <f t="shared" si="58"/>
        <v>0</v>
      </c>
      <c r="Q163" s="164"/>
      <c r="R163" s="164"/>
      <c r="S163" s="164"/>
    </row>
    <row r="164" ht="18" customHeight="1" spans="1:19">
      <c r="A164" s="160"/>
      <c r="B164" s="161" t="s">
        <v>127</v>
      </c>
      <c r="C164" s="162" t="s">
        <v>261</v>
      </c>
      <c r="D164" s="163">
        <f t="shared" si="54"/>
        <v>14.37</v>
      </c>
      <c r="E164" s="163">
        <f t="shared" si="56"/>
        <v>14.37</v>
      </c>
      <c r="F164" s="163">
        <f t="shared" si="57"/>
        <v>14.37</v>
      </c>
      <c r="G164" s="164">
        <v>14.37</v>
      </c>
      <c r="H164" s="165"/>
      <c r="I164" s="165"/>
      <c r="J164" s="165"/>
      <c r="K164" s="165"/>
      <c r="L164" s="165"/>
      <c r="M164" s="164"/>
      <c r="N164" s="165"/>
      <c r="O164" s="165"/>
      <c r="P164" s="149">
        <f t="shared" si="58"/>
        <v>0</v>
      </c>
      <c r="Q164" s="164"/>
      <c r="R164" s="164"/>
      <c r="S164" s="164"/>
    </row>
    <row r="165" ht="18" customHeight="1" spans="1:19">
      <c r="A165" s="160"/>
      <c r="B165" s="161"/>
      <c r="C165" s="162" t="s">
        <v>262</v>
      </c>
      <c r="D165" s="163">
        <f t="shared" si="54"/>
        <v>2.18</v>
      </c>
      <c r="E165" s="163">
        <f t="shared" si="56"/>
        <v>2.18</v>
      </c>
      <c r="F165" s="163">
        <f t="shared" si="57"/>
        <v>2.18</v>
      </c>
      <c r="G165" s="164">
        <v>2.18</v>
      </c>
      <c r="H165" s="165"/>
      <c r="I165" s="165"/>
      <c r="J165" s="165"/>
      <c r="K165" s="165"/>
      <c r="L165" s="165"/>
      <c r="M165" s="164"/>
      <c r="N165" s="165"/>
      <c r="O165" s="165"/>
      <c r="P165" s="149">
        <f t="shared" si="58"/>
        <v>0</v>
      </c>
      <c r="Q165" s="164"/>
      <c r="R165" s="164"/>
      <c r="S165" s="164"/>
    </row>
    <row r="166" ht="18" customHeight="1" spans="1:19">
      <c r="A166" s="160"/>
      <c r="B166" s="161"/>
      <c r="C166" s="162" t="s">
        <v>263</v>
      </c>
      <c r="D166" s="163">
        <f t="shared" si="54"/>
        <v>6.53</v>
      </c>
      <c r="E166" s="163">
        <f t="shared" si="56"/>
        <v>6.53</v>
      </c>
      <c r="F166" s="163">
        <f t="shared" si="57"/>
        <v>6.53</v>
      </c>
      <c r="G166" s="164">
        <v>6.53</v>
      </c>
      <c r="H166" s="165"/>
      <c r="I166" s="165"/>
      <c r="J166" s="165"/>
      <c r="K166" s="165"/>
      <c r="L166" s="165"/>
      <c r="M166" s="164"/>
      <c r="N166" s="165"/>
      <c r="O166" s="165"/>
      <c r="P166" s="149">
        <f t="shared" si="58"/>
        <v>0</v>
      </c>
      <c r="Q166" s="164"/>
      <c r="R166" s="164"/>
      <c r="S166" s="164"/>
    </row>
    <row r="167" ht="18" customHeight="1" spans="1:19">
      <c r="A167" s="160"/>
      <c r="B167" s="161"/>
      <c r="C167" s="162" t="s">
        <v>264</v>
      </c>
      <c r="D167" s="163">
        <f t="shared" si="54"/>
        <v>5.66</v>
      </c>
      <c r="E167" s="163">
        <f t="shared" si="56"/>
        <v>5.66</v>
      </c>
      <c r="F167" s="163">
        <f t="shared" si="57"/>
        <v>5.66</v>
      </c>
      <c r="G167" s="164">
        <v>5.66</v>
      </c>
      <c r="H167" s="165"/>
      <c r="I167" s="165"/>
      <c r="J167" s="165"/>
      <c r="K167" s="165"/>
      <c r="L167" s="165"/>
      <c r="M167" s="164"/>
      <c r="N167" s="165"/>
      <c r="O167" s="165"/>
      <c r="P167" s="149">
        <f t="shared" si="58"/>
        <v>0</v>
      </c>
      <c r="Q167" s="164"/>
      <c r="R167" s="164"/>
      <c r="S167" s="164"/>
    </row>
    <row r="168" ht="18" customHeight="1" spans="1:19">
      <c r="A168" s="160"/>
      <c r="B168" s="161" t="s">
        <v>128</v>
      </c>
      <c r="C168" s="162" t="s">
        <v>265</v>
      </c>
      <c r="D168" s="163">
        <f t="shared" si="54"/>
        <v>118.78</v>
      </c>
      <c r="E168" s="163">
        <f t="shared" si="56"/>
        <v>118.78</v>
      </c>
      <c r="F168" s="163">
        <f t="shared" si="57"/>
        <v>118.78</v>
      </c>
      <c r="G168" s="164">
        <v>118.78</v>
      </c>
      <c r="H168" s="165"/>
      <c r="I168" s="165"/>
      <c r="J168" s="165"/>
      <c r="K168" s="165"/>
      <c r="L168" s="165"/>
      <c r="M168" s="164"/>
      <c r="N168" s="165"/>
      <c r="O168" s="165"/>
      <c r="P168" s="149">
        <f t="shared" si="58"/>
        <v>0</v>
      </c>
      <c r="Q168" s="164"/>
      <c r="R168" s="164"/>
      <c r="S168" s="164"/>
    </row>
    <row r="169" s="125" customFormat="1" ht="18" customHeight="1" spans="1:19">
      <c r="A169" s="157" t="s">
        <v>266</v>
      </c>
      <c r="B169" s="158"/>
      <c r="C169" s="159" t="s">
        <v>267</v>
      </c>
      <c r="D169" s="153">
        <f>SUM(D170:D180)</f>
        <v>126.07</v>
      </c>
      <c r="E169" s="153">
        <f t="shared" ref="E169:S169" si="71">SUM(E170:E180)</f>
        <v>122.82</v>
      </c>
      <c r="F169" s="153">
        <f t="shared" si="71"/>
        <v>122.82</v>
      </c>
      <c r="G169" s="153">
        <f t="shared" si="71"/>
        <v>21.27</v>
      </c>
      <c r="H169" s="153">
        <f t="shared" si="71"/>
        <v>0</v>
      </c>
      <c r="I169" s="153">
        <f t="shared" si="71"/>
        <v>0</v>
      </c>
      <c r="J169" s="153">
        <f t="shared" si="71"/>
        <v>0</v>
      </c>
      <c r="K169" s="153">
        <f t="shared" si="71"/>
        <v>0</v>
      </c>
      <c r="L169" s="153">
        <f t="shared" si="71"/>
        <v>0</v>
      </c>
      <c r="M169" s="153">
        <f t="shared" si="71"/>
        <v>101.55</v>
      </c>
      <c r="N169" s="153">
        <f t="shared" si="71"/>
        <v>0</v>
      </c>
      <c r="O169" s="153">
        <f t="shared" si="71"/>
        <v>0</v>
      </c>
      <c r="P169" s="153">
        <f t="shared" si="71"/>
        <v>3.25</v>
      </c>
      <c r="Q169" s="153">
        <f t="shared" si="71"/>
        <v>3.25</v>
      </c>
      <c r="R169" s="153">
        <f t="shared" si="71"/>
        <v>0</v>
      </c>
      <c r="S169" s="153">
        <f t="shared" si="71"/>
        <v>0</v>
      </c>
    </row>
    <row r="170" s="125" customFormat="1" ht="18" customHeight="1" spans="1:19">
      <c r="A170" s="157"/>
      <c r="B170" s="169" t="s">
        <v>148</v>
      </c>
      <c r="C170" s="170" t="s">
        <v>268</v>
      </c>
      <c r="D170" s="163">
        <f t="shared" si="54"/>
        <v>42.8</v>
      </c>
      <c r="E170" s="163">
        <f t="shared" si="56"/>
        <v>39.55</v>
      </c>
      <c r="F170" s="163">
        <f t="shared" si="57"/>
        <v>39.55</v>
      </c>
      <c r="G170" s="164"/>
      <c r="H170" s="171"/>
      <c r="I170" s="171"/>
      <c r="J170" s="171"/>
      <c r="K170" s="171"/>
      <c r="L170" s="171"/>
      <c r="M170" s="164">
        <v>39.55</v>
      </c>
      <c r="N170" s="171"/>
      <c r="O170" s="171"/>
      <c r="P170" s="149">
        <f t="shared" si="58"/>
        <v>3.25</v>
      </c>
      <c r="Q170" s="164">
        <v>3.25</v>
      </c>
      <c r="R170" s="164"/>
      <c r="S170" s="164"/>
    </row>
    <row r="171" s="125" customFormat="1" ht="18" customHeight="1" spans="1:19">
      <c r="A171" s="157"/>
      <c r="B171" s="169" t="s">
        <v>152</v>
      </c>
      <c r="C171" s="170" t="s">
        <v>290</v>
      </c>
      <c r="D171" s="163">
        <f t="shared" si="54"/>
        <v>10</v>
      </c>
      <c r="E171" s="163">
        <f t="shared" si="56"/>
        <v>10</v>
      </c>
      <c r="F171" s="163">
        <f t="shared" si="57"/>
        <v>10</v>
      </c>
      <c r="G171" s="164"/>
      <c r="H171" s="171"/>
      <c r="I171" s="171"/>
      <c r="J171" s="171"/>
      <c r="K171" s="171"/>
      <c r="L171" s="171"/>
      <c r="M171" s="164">
        <v>10</v>
      </c>
      <c r="N171" s="171"/>
      <c r="O171" s="171"/>
      <c r="P171" s="149">
        <f t="shared" si="58"/>
        <v>0</v>
      </c>
      <c r="Q171" s="164"/>
      <c r="R171" s="164"/>
      <c r="S171" s="164"/>
    </row>
    <row r="172" s="125" customFormat="1" ht="18" customHeight="1" spans="1:19">
      <c r="A172" s="157"/>
      <c r="B172" s="169" t="s">
        <v>227</v>
      </c>
      <c r="C172" s="170" t="s">
        <v>291</v>
      </c>
      <c r="D172" s="163">
        <f t="shared" si="54"/>
        <v>10</v>
      </c>
      <c r="E172" s="163">
        <f t="shared" si="56"/>
        <v>10</v>
      </c>
      <c r="F172" s="163">
        <f t="shared" si="57"/>
        <v>10</v>
      </c>
      <c r="G172" s="164"/>
      <c r="H172" s="171"/>
      <c r="I172" s="171"/>
      <c r="J172" s="171"/>
      <c r="K172" s="171"/>
      <c r="L172" s="171"/>
      <c r="M172" s="164">
        <v>10</v>
      </c>
      <c r="N172" s="171"/>
      <c r="O172" s="171"/>
      <c r="P172" s="149">
        <f t="shared" si="58"/>
        <v>0</v>
      </c>
      <c r="Q172" s="164"/>
      <c r="R172" s="164"/>
      <c r="S172" s="164"/>
    </row>
    <row r="173" s="125" customFormat="1" ht="18" customHeight="1" spans="1:19">
      <c r="A173" s="157"/>
      <c r="B173" s="169" t="s">
        <v>292</v>
      </c>
      <c r="C173" s="170" t="s">
        <v>293</v>
      </c>
      <c r="D173" s="163">
        <f t="shared" si="54"/>
        <v>10</v>
      </c>
      <c r="E173" s="163">
        <f t="shared" si="56"/>
        <v>10</v>
      </c>
      <c r="F173" s="163">
        <f t="shared" si="57"/>
        <v>10</v>
      </c>
      <c r="G173" s="164"/>
      <c r="H173" s="171"/>
      <c r="I173" s="171"/>
      <c r="J173" s="171"/>
      <c r="K173" s="171"/>
      <c r="L173" s="171"/>
      <c r="M173" s="164">
        <v>10</v>
      </c>
      <c r="N173" s="171"/>
      <c r="O173" s="171"/>
      <c r="P173" s="149">
        <f t="shared" si="58"/>
        <v>0</v>
      </c>
      <c r="Q173" s="164"/>
      <c r="R173" s="164"/>
      <c r="S173" s="164"/>
    </row>
    <row r="174" s="125" customFormat="1" ht="18" customHeight="1" spans="1:19">
      <c r="A174" s="157"/>
      <c r="B174" s="169" t="s">
        <v>221</v>
      </c>
      <c r="C174" s="170" t="s">
        <v>294</v>
      </c>
      <c r="D174" s="163">
        <f t="shared" si="54"/>
        <v>2</v>
      </c>
      <c r="E174" s="163">
        <f t="shared" si="56"/>
        <v>2</v>
      </c>
      <c r="F174" s="163">
        <f t="shared" si="57"/>
        <v>2</v>
      </c>
      <c r="G174" s="164"/>
      <c r="H174" s="171"/>
      <c r="I174" s="171"/>
      <c r="J174" s="171"/>
      <c r="K174" s="171"/>
      <c r="L174" s="171"/>
      <c r="M174" s="164">
        <v>2</v>
      </c>
      <c r="N174" s="171"/>
      <c r="O174" s="171"/>
      <c r="P174" s="149">
        <f t="shared" si="58"/>
        <v>0</v>
      </c>
      <c r="Q174" s="164"/>
      <c r="R174" s="164"/>
      <c r="S174" s="164"/>
    </row>
    <row r="175" s="125" customFormat="1" ht="18" customHeight="1" spans="1:19">
      <c r="A175" s="157"/>
      <c r="B175" s="169" t="s">
        <v>126</v>
      </c>
      <c r="C175" s="170" t="s">
        <v>270</v>
      </c>
      <c r="D175" s="163">
        <f t="shared" si="54"/>
        <v>5</v>
      </c>
      <c r="E175" s="163">
        <f t="shared" si="56"/>
        <v>5</v>
      </c>
      <c r="F175" s="163">
        <f t="shared" si="57"/>
        <v>5</v>
      </c>
      <c r="G175" s="164"/>
      <c r="H175" s="171"/>
      <c r="I175" s="171"/>
      <c r="J175" s="171"/>
      <c r="K175" s="171"/>
      <c r="L175" s="171"/>
      <c r="M175" s="164">
        <v>5</v>
      </c>
      <c r="N175" s="171"/>
      <c r="O175" s="171"/>
      <c r="P175" s="149">
        <f t="shared" si="58"/>
        <v>0</v>
      </c>
      <c r="Q175" s="164"/>
      <c r="R175" s="164"/>
      <c r="S175" s="164"/>
    </row>
    <row r="176" s="125" customFormat="1" ht="18" customHeight="1" spans="1:19">
      <c r="A176" s="157"/>
      <c r="B176" s="169" t="s">
        <v>128</v>
      </c>
      <c r="C176" s="170" t="s">
        <v>295</v>
      </c>
      <c r="D176" s="163">
        <f t="shared" si="54"/>
        <v>10</v>
      </c>
      <c r="E176" s="163">
        <f t="shared" si="56"/>
        <v>10</v>
      </c>
      <c r="F176" s="163">
        <f t="shared" si="57"/>
        <v>10</v>
      </c>
      <c r="G176" s="164"/>
      <c r="H176" s="171"/>
      <c r="I176" s="171"/>
      <c r="J176" s="171"/>
      <c r="K176" s="171"/>
      <c r="L176" s="171"/>
      <c r="M176" s="164">
        <v>10</v>
      </c>
      <c r="N176" s="171"/>
      <c r="O176" s="171"/>
      <c r="P176" s="149">
        <f t="shared" si="58"/>
        <v>0</v>
      </c>
      <c r="Q176" s="164"/>
      <c r="R176" s="164"/>
      <c r="S176" s="164"/>
    </row>
    <row r="177" s="125" customFormat="1" ht="18" customHeight="1" spans="1:19">
      <c r="A177" s="157"/>
      <c r="B177" s="169" t="s">
        <v>131</v>
      </c>
      <c r="C177" s="170" t="s">
        <v>272</v>
      </c>
      <c r="D177" s="163">
        <f t="shared" si="54"/>
        <v>10</v>
      </c>
      <c r="E177" s="163">
        <f t="shared" si="56"/>
        <v>10</v>
      </c>
      <c r="F177" s="163">
        <f t="shared" si="57"/>
        <v>10</v>
      </c>
      <c r="G177" s="164"/>
      <c r="H177" s="171"/>
      <c r="I177" s="171"/>
      <c r="J177" s="171"/>
      <c r="K177" s="171"/>
      <c r="L177" s="171"/>
      <c r="M177" s="164">
        <v>10</v>
      </c>
      <c r="N177" s="171"/>
      <c r="O177" s="171"/>
      <c r="P177" s="149">
        <f t="shared" si="58"/>
        <v>0</v>
      </c>
      <c r="Q177" s="164"/>
      <c r="R177" s="164"/>
      <c r="S177" s="164"/>
    </row>
    <row r="178" s="125" customFormat="1" ht="18" customHeight="1" spans="1:19">
      <c r="A178" s="157"/>
      <c r="B178" s="169" t="s">
        <v>141</v>
      </c>
      <c r="C178" s="170" t="s">
        <v>274</v>
      </c>
      <c r="D178" s="163">
        <f t="shared" si="54"/>
        <v>5</v>
      </c>
      <c r="E178" s="163">
        <f t="shared" si="56"/>
        <v>5</v>
      </c>
      <c r="F178" s="163">
        <f t="shared" si="57"/>
        <v>5</v>
      </c>
      <c r="G178" s="164"/>
      <c r="H178" s="171"/>
      <c r="I178" s="171"/>
      <c r="J178" s="171"/>
      <c r="K178" s="171"/>
      <c r="L178" s="171"/>
      <c r="M178" s="164">
        <v>5</v>
      </c>
      <c r="N178" s="171"/>
      <c r="O178" s="171"/>
      <c r="P178" s="149">
        <f t="shared" si="58"/>
        <v>0</v>
      </c>
      <c r="Q178" s="164"/>
      <c r="R178" s="164"/>
      <c r="S178" s="164"/>
    </row>
    <row r="179" ht="18" customHeight="1" spans="1:19">
      <c r="A179" s="160"/>
      <c r="B179" s="161" t="s">
        <v>143</v>
      </c>
      <c r="C179" s="162" t="s">
        <v>275</v>
      </c>
      <c r="D179" s="163">
        <f t="shared" si="54"/>
        <v>20.93</v>
      </c>
      <c r="E179" s="163">
        <f t="shared" si="56"/>
        <v>20.93</v>
      </c>
      <c r="F179" s="163">
        <f t="shared" si="57"/>
        <v>20.93</v>
      </c>
      <c r="G179" s="164">
        <v>20.93</v>
      </c>
      <c r="H179" s="165"/>
      <c r="I179" s="165"/>
      <c r="J179" s="165"/>
      <c r="K179" s="165"/>
      <c r="L179" s="165"/>
      <c r="M179" s="164"/>
      <c r="N179" s="165"/>
      <c r="O179" s="165"/>
      <c r="P179" s="149">
        <f t="shared" si="58"/>
        <v>0</v>
      </c>
      <c r="Q179" s="164"/>
      <c r="R179" s="164"/>
      <c r="S179" s="164"/>
    </row>
    <row r="180" ht="18" customHeight="1" spans="1:19">
      <c r="A180" s="160"/>
      <c r="B180" s="161" t="s">
        <v>276</v>
      </c>
      <c r="C180" s="162" t="s">
        <v>277</v>
      </c>
      <c r="D180" s="163">
        <f t="shared" si="54"/>
        <v>0.34</v>
      </c>
      <c r="E180" s="163">
        <f t="shared" si="56"/>
        <v>0.34</v>
      </c>
      <c r="F180" s="163">
        <f t="shared" si="57"/>
        <v>0.34</v>
      </c>
      <c r="G180" s="164">
        <v>0.34</v>
      </c>
      <c r="H180" s="165"/>
      <c r="I180" s="165"/>
      <c r="J180" s="165"/>
      <c r="K180" s="165"/>
      <c r="L180" s="165"/>
      <c r="M180" s="164"/>
      <c r="N180" s="165"/>
      <c r="O180" s="165"/>
      <c r="P180" s="149">
        <f t="shared" si="58"/>
        <v>0</v>
      </c>
      <c r="Q180" s="164"/>
      <c r="R180" s="164"/>
      <c r="S180" s="164"/>
    </row>
    <row r="181" s="125" customFormat="1" ht="18" customHeight="1" spans="1:19">
      <c r="A181" s="157" t="s">
        <v>283</v>
      </c>
      <c r="B181" s="158"/>
      <c r="C181" s="159" t="s">
        <v>284</v>
      </c>
      <c r="D181" s="153">
        <f>SUM(D182:D185)</f>
        <v>199.46</v>
      </c>
      <c r="E181" s="153">
        <f t="shared" ref="E181:S181" si="72">SUM(E182:E185)</f>
        <v>199.46</v>
      </c>
      <c r="F181" s="153">
        <f t="shared" si="72"/>
        <v>199.46</v>
      </c>
      <c r="G181" s="153">
        <f t="shared" si="72"/>
        <v>199.46</v>
      </c>
      <c r="H181" s="153">
        <f t="shared" si="72"/>
        <v>0</v>
      </c>
      <c r="I181" s="153">
        <f t="shared" si="72"/>
        <v>0</v>
      </c>
      <c r="J181" s="153">
        <f t="shared" si="72"/>
        <v>0</v>
      </c>
      <c r="K181" s="153">
        <f t="shared" si="72"/>
        <v>0</v>
      </c>
      <c r="L181" s="153">
        <f t="shared" si="72"/>
        <v>0</v>
      </c>
      <c r="M181" s="153">
        <f t="shared" si="72"/>
        <v>0</v>
      </c>
      <c r="N181" s="153">
        <f t="shared" si="72"/>
        <v>0</v>
      </c>
      <c r="O181" s="153">
        <f t="shared" si="72"/>
        <v>0</v>
      </c>
      <c r="P181" s="153">
        <f t="shared" si="72"/>
        <v>0</v>
      </c>
      <c r="Q181" s="153">
        <f t="shared" si="72"/>
        <v>0</v>
      </c>
      <c r="R181" s="153">
        <f t="shared" si="72"/>
        <v>0</v>
      </c>
      <c r="S181" s="153">
        <f t="shared" si="72"/>
        <v>0</v>
      </c>
    </row>
    <row r="182" ht="18" customHeight="1" spans="1:19">
      <c r="A182" s="160"/>
      <c r="B182" s="161" t="s">
        <v>148</v>
      </c>
      <c r="C182" s="162" t="s">
        <v>296</v>
      </c>
      <c r="D182" s="163">
        <f t="shared" si="54"/>
        <v>28.6</v>
      </c>
      <c r="E182" s="163">
        <f t="shared" si="56"/>
        <v>28.6</v>
      </c>
      <c r="F182" s="163">
        <f t="shared" si="57"/>
        <v>28.6</v>
      </c>
      <c r="G182" s="164">
        <v>28.6</v>
      </c>
      <c r="H182" s="165"/>
      <c r="I182" s="165"/>
      <c r="J182" s="165"/>
      <c r="K182" s="165"/>
      <c r="L182" s="165"/>
      <c r="M182" s="164"/>
      <c r="N182" s="165"/>
      <c r="O182" s="165"/>
      <c r="P182" s="149">
        <f t="shared" si="58"/>
        <v>0</v>
      </c>
      <c r="Q182" s="164"/>
      <c r="R182" s="164"/>
      <c r="S182" s="164"/>
    </row>
    <row r="183" ht="18" customHeight="1" spans="1:19">
      <c r="A183" s="160"/>
      <c r="B183" s="161" t="s">
        <v>152</v>
      </c>
      <c r="C183" s="162" t="s">
        <v>285</v>
      </c>
      <c r="D183" s="163">
        <f t="shared" si="54"/>
        <v>167.94</v>
      </c>
      <c r="E183" s="163">
        <f t="shared" si="56"/>
        <v>167.94</v>
      </c>
      <c r="F183" s="163">
        <f t="shared" si="57"/>
        <v>167.94</v>
      </c>
      <c r="G183" s="164">
        <v>167.94</v>
      </c>
      <c r="H183" s="165"/>
      <c r="I183" s="165"/>
      <c r="J183" s="165"/>
      <c r="K183" s="165"/>
      <c r="L183" s="165"/>
      <c r="M183" s="164"/>
      <c r="N183" s="165"/>
      <c r="O183" s="165"/>
      <c r="P183" s="149">
        <f t="shared" si="58"/>
        <v>0</v>
      </c>
      <c r="Q183" s="164"/>
      <c r="R183" s="164"/>
      <c r="S183" s="164"/>
    </row>
    <row r="184" ht="18" customHeight="1" spans="1:19">
      <c r="A184" s="160"/>
      <c r="B184" s="161" t="s">
        <v>172</v>
      </c>
      <c r="C184" s="162" t="s">
        <v>298</v>
      </c>
      <c r="D184" s="163">
        <f t="shared" si="54"/>
        <v>1.82</v>
      </c>
      <c r="E184" s="163">
        <f t="shared" si="56"/>
        <v>1.82</v>
      </c>
      <c r="F184" s="163">
        <f t="shared" si="57"/>
        <v>1.82</v>
      </c>
      <c r="G184" s="164">
        <v>1.82</v>
      </c>
      <c r="H184" s="165"/>
      <c r="I184" s="165"/>
      <c r="J184" s="165"/>
      <c r="K184" s="165"/>
      <c r="L184" s="165"/>
      <c r="M184" s="164"/>
      <c r="N184" s="165"/>
      <c r="O184" s="165"/>
      <c r="P184" s="149">
        <f t="shared" si="58"/>
        <v>0</v>
      </c>
      <c r="Q184" s="164"/>
      <c r="R184" s="164"/>
      <c r="S184" s="164"/>
    </row>
    <row r="185" ht="18" customHeight="1" spans="1:19">
      <c r="A185" s="160"/>
      <c r="B185" s="161" t="s">
        <v>215</v>
      </c>
      <c r="C185" s="162" t="s">
        <v>286</v>
      </c>
      <c r="D185" s="163">
        <f t="shared" si="54"/>
        <v>1.1</v>
      </c>
      <c r="E185" s="163">
        <f t="shared" si="56"/>
        <v>1.1</v>
      </c>
      <c r="F185" s="163">
        <f t="shared" si="57"/>
        <v>1.1</v>
      </c>
      <c r="G185" s="164">
        <v>1.1</v>
      </c>
      <c r="H185" s="165"/>
      <c r="I185" s="165"/>
      <c r="J185" s="165"/>
      <c r="K185" s="165"/>
      <c r="L185" s="165"/>
      <c r="M185" s="164"/>
      <c r="N185" s="165"/>
      <c r="O185" s="165"/>
      <c r="P185" s="149">
        <f t="shared" si="58"/>
        <v>0</v>
      </c>
      <c r="Q185" s="164"/>
      <c r="R185" s="164"/>
      <c r="S185" s="164"/>
    </row>
    <row r="186" s="125" customFormat="1" ht="18" customHeight="1" spans="1:19">
      <c r="A186" s="166" t="s">
        <v>303</v>
      </c>
      <c r="B186" s="167"/>
      <c r="C186" s="168"/>
      <c r="D186" s="153">
        <f>SUM(D187,D199,D211)</f>
        <v>2157.96</v>
      </c>
      <c r="E186" s="153">
        <f t="shared" ref="E186:S186" si="73">SUM(E187,E199,E211)</f>
        <v>2111.8</v>
      </c>
      <c r="F186" s="153">
        <f t="shared" si="73"/>
        <v>2111.8</v>
      </c>
      <c r="G186" s="153">
        <f t="shared" si="73"/>
        <v>2035.36</v>
      </c>
      <c r="H186" s="153">
        <f t="shared" si="73"/>
        <v>0</v>
      </c>
      <c r="I186" s="153">
        <f t="shared" si="73"/>
        <v>0</v>
      </c>
      <c r="J186" s="153">
        <f t="shared" si="73"/>
        <v>0</v>
      </c>
      <c r="K186" s="153">
        <f t="shared" si="73"/>
        <v>0</v>
      </c>
      <c r="L186" s="153">
        <f t="shared" si="73"/>
        <v>0</v>
      </c>
      <c r="M186" s="153">
        <f t="shared" si="73"/>
        <v>76.44</v>
      </c>
      <c r="N186" s="153">
        <f t="shared" si="73"/>
        <v>0</v>
      </c>
      <c r="O186" s="153">
        <f t="shared" si="73"/>
        <v>0</v>
      </c>
      <c r="P186" s="153">
        <f t="shared" si="73"/>
        <v>46.16</v>
      </c>
      <c r="Q186" s="153">
        <f t="shared" si="73"/>
        <v>46.16</v>
      </c>
      <c r="R186" s="153">
        <f t="shared" si="73"/>
        <v>0</v>
      </c>
      <c r="S186" s="153">
        <f t="shared" si="73"/>
        <v>0</v>
      </c>
    </row>
    <row r="187" s="125" customFormat="1" ht="18" customHeight="1" spans="1:19">
      <c r="A187" s="157" t="s">
        <v>288</v>
      </c>
      <c r="B187" s="158"/>
      <c r="C187" s="159" t="s">
        <v>255</v>
      </c>
      <c r="D187" s="153">
        <f>SUM(D188:D194,D198)</f>
        <v>1822.11</v>
      </c>
      <c r="E187" s="153">
        <f t="shared" ref="E187:S187" si="74">SUM(E188:E194,E198)</f>
        <v>1822.11</v>
      </c>
      <c r="F187" s="153">
        <f t="shared" si="74"/>
        <v>1822.11</v>
      </c>
      <c r="G187" s="153">
        <f t="shared" si="74"/>
        <v>1822.11</v>
      </c>
      <c r="H187" s="153">
        <f t="shared" si="74"/>
        <v>0</v>
      </c>
      <c r="I187" s="153">
        <f t="shared" si="74"/>
        <v>0</v>
      </c>
      <c r="J187" s="153">
        <f t="shared" si="74"/>
        <v>0</v>
      </c>
      <c r="K187" s="153">
        <f t="shared" si="74"/>
        <v>0</v>
      </c>
      <c r="L187" s="153">
        <f t="shared" si="74"/>
        <v>0</v>
      </c>
      <c r="M187" s="153">
        <f t="shared" si="74"/>
        <v>0</v>
      </c>
      <c r="N187" s="153">
        <f t="shared" si="74"/>
        <v>0</v>
      </c>
      <c r="O187" s="153">
        <f t="shared" si="74"/>
        <v>0</v>
      </c>
      <c r="P187" s="153">
        <f t="shared" si="74"/>
        <v>0</v>
      </c>
      <c r="Q187" s="153">
        <f t="shared" si="74"/>
        <v>0</v>
      </c>
      <c r="R187" s="153">
        <f t="shared" si="74"/>
        <v>0</v>
      </c>
      <c r="S187" s="153">
        <f t="shared" si="74"/>
        <v>0</v>
      </c>
    </row>
    <row r="188" ht="18" customHeight="1" spans="1:19">
      <c r="A188" s="160"/>
      <c r="B188" s="161" t="s">
        <v>148</v>
      </c>
      <c r="C188" s="162" t="s">
        <v>256</v>
      </c>
      <c r="D188" s="163">
        <f t="shared" si="54"/>
        <v>475.48</v>
      </c>
      <c r="E188" s="163">
        <f t="shared" si="56"/>
        <v>475.48</v>
      </c>
      <c r="F188" s="163">
        <f t="shared" si="57"/>
        <v>475.48</v>
      </c>
      <c r="G188" s="164">
        <v>475.48</v>
      </c>
      <c r="H188" s="165"/>
      <c r="I188" s="165"/>
      <c r="J188" s="165"/>
      <c r="K188" s="165"/>
      <c r="L188" s="165"/>
      <c r="M188" s="164"/>
      <c r="N188" s="165"/>
      <c r="O188" s="165"/>
      <c r="P188" s="149">
        <f t="shared" si="58"/>
        <v>0</v>
      </c>
      <c r="Q188" s="164"/>
      <c r="R188" s="164"/>
      <c r="S188" s="164"/>
    </row>
    <row r="189" ht="18" customHeight="1" spans="1:19">
      <c r="A189" s="160"/>
      <c r="B189" s="161" t="s">
        <v>152</v>
      </c>
      <c r="C189" s="162" t="s">
        <v>257</v>
      </c>
      <c r="D189" s="163">
        <f t="shared" si="54"/>
        <v>201.94</v>
      </c>
      <c r="E189" s="163">
        <f t="shared" si="56"/>
        <v>201.94</v>
      </c>
      <c r="F189" s="163">
        <f t="shared" si="57"/>
        <v>201.94</v>
      </c>
      <c r="G189" s="164">
        <v>201.94</v>
      </c>
      <c r="H189" s="165"/>
      <c r="I189" s="165"/>
      <c r="J189" s="165"/>
      <c r="K189" s="165"/>
      <c r="L189" s="165"/>
      <c r="M189" s="164"/>
      <c r="N189" s="165"/>
      <c r="O189" s="165"/>
      <c r="P189" s="149">
        <f t="shared" si="58"/>
        <v>0</v>
      </c>
      <c r="Q189" s="164"/>
      <c r="R189" s="164"/>
      <c r="S189" s="164"/>
    </row>
    <row r="190" ht="18" customHeight="1" spans="1:19">
      <c r="A190" s="160"/>
      <c r="B190" s="161" t="s">
        <v>162</v>
      </c>
      <c r="C190" s="162" t="s">
        <v>258</v>
      </c>
      <c r="D190" s="163">
        <f t="shared" si="54"/>
        <v>106.99</v>
      </c>
      <c r="E190" s="163">
        <f t="shared" si="56"/>
        <v>106.99</v>
      </c>
      <c r="F190" s="163">
        <f t="shared" si="57"/>
        <v>106.99</v>
      </c>
      <c r="G190" s="164">
        <v>106.99</v>
      </c>
      <c r="H190" s="165"/>
      <c r="I190" s="165"/>
      <c r="J190" s="165"/>
      <c r="K190" s="165"/>
      <c r="L190" s="165"/>
      <c r="M190" s="164"/>
      <c r="N190" s="165"/>
      <c r="O190" s="165"/>
      <c r="P190" s="149">
        <f t="shared" si="58"/>
        <v>0</v>
      </c>
      <c r="Q190" s="164"/>
      <c r="R190" s="164"/>
      <c r="S190" s="164"/>
    </row>
    <row r="191" ht="18" customHeight="1" spans="1:19">
      <c r="A191" s="160"/>
      <c r="B191" s="161" t="s">
        <v>168</v>
      </c>
      <c r="C191" s="162" t="s">
        <v>289</v>
      </c>
      <c r="D191" s="163">
        <f t="shared" si="54"/>
        <v>560.01</v>
      </c>
      <c r="E191" s="163">
        <f t="shared" si="56"/>
        <v>560.01</v>
      </c>
      <c r="F191" s="163">
        <f t="shared" si="57"/>
        <v>560.01</v>
      </c>
      <c r="G191" s="164">
        <v>560.01</v>
      </c>
      <c r="H191" s="165"/>
      <c r="I191" s="165"/>
      <c r="J191" s="165"/>
      <c r="K191" s="165"/>
      <c r="L191" s="165"/>
      <c r="M191" s="164"/>
      <c r="N191" s="165"/>
      <c r="O191" s="165"/>
      <c r="P191" s="149">
        <f t="shared" si="58"/>
        <v>0</v>
      </c>
      <c r="Q191" s="164"/>
      <c r="R191" s="164"/>
      <c r="S191" s="164"/>
    </row>
    <row r="192" ht="18" customHeight="1" spans="1:19">
      <c r="A192" s="160"/>
      <c r="B192" s="161" t="s">
        <v>172</v>
      </c>
      <c r="C192" s="162" t="s">
        <v>259</v>
      </c>
      <c r="D192" s="163">
        <f t="shared" si="54"/>
        <v>198</v>
      </c>
      <c r="E192" s="163">
        <f t="shared" si="56"/>
        <v>198</v>
      </c>
      <c r="F192" s="163">
        <f t="shared" si="57"/>
        <v>198</v>
      </c>
      <c r="G192" s="164">
        <v>198</v>
      </c>
      <c r="H192" s="165"/>
      <c r="I192" s="165"/>
      <c r="J192" s="165"/>
      <c r="K192" s="165"/>
      <c r="L192" s="165"/>
      <c r="M192" s="164"/>
      <c r="N192" s="165"/>
      <c r="O192" s="165"/>
      <c r="P192" s="149">
        <f t="shared" si="58"/>
        <v>0</v>
      </c>
      <c r="Q192" s="164"/>
      <c r="R192" s="164"/>
      <c r="S192" s="164"/>
    </row>
    <row r="193" ht="18" customHeight="1" spans="1:19">
      <c r="A193" s="160"/>
      <c r="B193" s="161" t="s">
        <v>125</v>
      </c>
      <c r="C193" s="162" t="s">
        <v>260</v>
      </c>
      <c r="D193" s="163">
        <f t="shared" si="54"/>
        <v>144</v>
      </c>
      <c r="E193" s="163">
        <f t="shared" si="56"/>
        <v>144</v>
      </c>
      <c r="F193" s="163">
        <f t="shared" si="57"/>
        <v>144</v>
      </c>
      <c r="G193" s="164">
        <v>144</v>
      </c>
      <c r="H193" s="165"/>
      <c r="I193" s="165"/>
      <c r="J193" s="165"/>
      <c r="K193" s="165"/>
      <c r="L193" s="165"/>
      <c r="M193" s="164"/>
      <c r="N193" s="165"/>
      <c r="O193" s="165"/>
      <c r="P193" s="149">
        <f t="shared" si="58"/>
        <v>0</v>
      </c>
      <c r="Q193" s="164"/>
      <c r="R193" s="164"/>
      <c r="S193" s="164"/>
    </row>
    <row r="194" ht="18" customHeight="1" spans="1:19">
      <c r="A194" s="160"/>
      <c r="B194" s="161" t="s">
        <v>127</v>
      </c>
      <c r="C194" s="162" t="s">
        <v>261</v>
      </c>
      <c r="D194" s="163">
        <f t="shared" si="54"/>
        <v>14.88</v>
      </c>
      <c r="E194" s="163">
        <f t="shared" si="56"/>
        <v>14.88</v>
      </c>
      <c r="F194" s="163">
        <f t="shared" si="57"/>
        <v>14.88</v>
      </c>
      <c r="G194" s="164">
        <v>14.88</v>
      </c>
      <c r="H194" s="165"/>
      <c r="I194" s="165"/>
      <c r="J194" s="165"/>
      <c r="K194" s="165"/>
      <c r="L194" s="165"/>
      <c r="M194" s="164"/>
      <c r="N194" s="165"/>
      <c r="O194" s="165"/>
      <c r="P194" s="149">
        <f t="shared" si="58"/>
        <v>0</v>
      </c>
      <c r="Q194" s="164"/>
      <c r="R194" s="164"/>
      <c r="S194" s="164"/>
    </row>
    <row r="195" ht="18" customHeight="1" spans="1:19">
      <c r="A195" s="160"/>
      <c r="B195" s="161"/>
      <c r="C195" s="162" t="s">
        <v>262</v>
      </c>
      <c r="D195" s="163">
        <f t="shared" si="54"/>
        <v>2.52</v>
      </c>
      <c r="E195" s="163">
        <f t="shared" si="56"/>
        <v>2.52</v>
      </c>
      <c r="F195" s="163">
        <f t="shared" si="57"/>
        <v>2.52</v>
      </c>
      <c r="G195" s="164">
        <v>2.52</v>
      </c>
      <c r="H195" s="165"/>
      <c r="I195" s="165"/>
      <c r="J195" s="165"/>
      <c r="K195" s="165"/>
      <c r="L195" s="165"/>
      <c r="M195" s="164"/>
      <c r="N195" s="165"/>
      <c r="O195" s="165"/>
      <c r="P195" s="149">
        <f t="shared" si="58"/>
        <v>0</v>
      </c>
      <c r="Q195" s="164"/>
      <c r="R195" s="164"/>
      <c r="S195" s="164"/>
    </row>
    <row r="196" ht="18" customHeight="1" spans="1:19">
      <c r="A196" s="160"/>
      <c r="B196" s="161"/>
      <c r="C196" s="162" t="s">
        <v>263</v>
      </c>
      <c r="D196" s="163">
        <f t="shared" si="54"/>
        <v>6</v>
      </c>
      <c r="E196" s="163">
        <f t="shared" si="56"/>
        <v>6</v>
      </c>
      <c r="F196" s="163">
        <f t="shared" si="57"/>
        <v>6</v>
      </c>
      <c r="G196" s="164">
        <v>6</v>
      </c>
      <c r="H196" s="165"/>
      <c r="I196" s="165"/>
      <c r="J196" s="165"/>
      <c r="K196" s="165"/>
      <c r="L196" s="165"/>
      <c r="M196" s="164"/>
      <c r="N196" s="165"/>
      <c r="O196" s="165"/>
      <c r="P196" s="149">
        <f t="shared" si="58"/>
        <v>0</v>
      </c>
      <c r="Q196" s="164"/>
      <c r="R196" s="164"/>
      <c r="S196" s="164"/>
    </row>
    <row r="197" ht="18" customHeight="1" spans="1:19">
      <c r="A197" s="160"/>
      <c r="B197" s="161"/>
      <c r="C197" s="162" t="s">
        <v>264</v>
      </c>
      <c r="D197" s="163">
        <f t="shared" si="54"/>
        <v>6.36</v>
      </c>
      <c r="E197" s="163">
        <f t="shared" si="56"/>
        <v>6.36</v>
      </c>
      <c r="F197" s="163">
        <f t="shared" si="57"/>
        <v>6.36</v>
      </c>
      <c r="G197" s="164">
        <v>6.36</v>
      </c>
      <c r="H197" s="165"/>
      <c r="I197" s="165"/>
      <c r="J197" s="165"/>
      <c r="K197" s="165"/>
      <c r="L197" s="165"/>
      <c r="M197" s="164"/>
      <c r="N197" s="165"/>
      <c r="O197" s="165"/>
      <c r="P197" s="149">
        <f t="shared" si="58"/>
        <v>0</v>
      </c>
      <c r="Q197" s="164"/>
      <c r="R197" s="164"/>
      <c r="S197" s="164"/>
    </row>
    <row r="198" ht="18" customHeight="1" spans="1:19">
      <c r="A198" s="160"/>
      <c r="B198" s="161" t="s">
        <v>128</v>
      </c>
      <c r="C198" s="162" t="s">
        <v>265</v>
      </c>
      <c r="D198" s="163">
        <f t="shared" si="54"/>
        <v>120.81</v>
      </c>
      <c r="E198" s="163">
        <f t="shared" si="56"/>
        <v>120.81</v>
      </c>
      <c r="F198" s="163">
        <f t="shared" si="57"/>
        <v>120.81</v>
      </c>
      <c r="G198" s="164">
        <v>120.81</v>
      </c>
      <c r="H198" s="165"/>
      <c r="I198" s="165"/>
      <c r="J198" s="165"/>
      <c r="K198" s="165"/>
      <c r="L198" s="165"/>
      <c r="M198" s="164"/>
      <c r="N198" s="165"/>
      <c r="O198" s="165"/>
      <c r="P198" s="149">
        <f t="shared" si="58"/>
        <v>0</v>
      </c>
      <c r="Q198" s="164"/>
      <c r="R198" s="164"/>
      <c r="S198" s="164"/>
    </row>
    <row r="199" s="125" customFormat="1" ht="18" customHeight="1" spans="1:19">
      <c r="A199" s="157" t="s">
        <v>266</v>
      </c>
      <c r="B199" s="158"/>
      <c r="C199" s="159" t="s">
        <v>267</v>
      </c>
      <c r="D199" s="153">
        <f>SUM(D200:D210)</f>
        <v>148.65</v>
      </c>
      <c r="E199" s="153">
        <f t="shared" ref="E199:S199" si="75">SUM(E200:E210)</f>
        <v>102.49</v>
      </c>
      <c r="F199" s="153">
        <f t="shared" si="75"/>
        <v>102.49</v>
      </c>
      <c r="G199" s="153">
        <f t="shared" si="75"/>
        <v>26.05</v>
      </c>
      <c r="H199" s="153">
        <f t="shared" si="75"/>
        <v>0</v>
      </c>
      <c r="I199" s="153">
        <f t="shared" si="75"/>
        <v>0</v>
      </c>
      <c r="J199" s="153">
        <f t="shared" si="75"/>
        <v>0</v>
      </c>
      <c r="K199" s="153">
        <f t="shared" si="75"/>
        <v>0</v>
      </c>
      <c r="L199" s="153">
        <f t="shared" si="75"/>
        <v>0</v>
      </c>
      <c r="M199" s="153">
        <f t="shared" si="75"/>
        <v>76.44</v>
      </c>
      <c r="N199" s="153">
        <f t="shared" si="75"/>
        <v>0</v>
      </c>
      <c r="O199" s="153">
        <f t="shared" si="75"/>
        <v>0</v>
      </c>
      <c r="P199" s="153">
        <f t="shared" si="75"/>
        <v>46.16</v>
      </c>
      <c r="Q199" s="153">
        <f t="shared" si="75"/>
        <v>46.16</v>
      </c>
      <c r="R199" s="153">
        <f t="shared" si="75"/>
        <v>0</v>
      </c>
      <c r="S199" s="153">
        <f t="shared" si="75"/>
        <v>0</v>
      </c>
    </row>
    <row r="200" s="125" customFormat="1" ht="18" customHeight="1" spans="1:19">
      <c r="A200" s="157"/>
      <c r="B200" s="181" t="s">
        <v>148</v>
      </c>
      <c r="C200" s="182" t="s">
        <v>268</v>
      </c>
      <c r="D200" s="163">
        <f t="shared" ref="D200:D263" si="76">SUM(E200,P200)</f>
        <v>50.6</v>
      </c>
      <c r="E200" s="163">
        <f t="shared" si="56"/>
        <v>20.44</v>
      </c>
      <c r="F200" s="163">
        <f t="shared" si="57"/>
        <v>20.44</v>
      </c>
      <c r="G200" s="164"/>
      <c r="H200" s="171"/>
      <c r="I200" s="171"/>
      <c r="J200" s="171"/>
      <c r="K200" s="171"/>
      <c r="L200" s="171"/>
      <c r="M200" s="164">
        <v>20.44</v>
      </c>
      <c r="N200" s="171"/>
      <c r="O200" s="171"/>
      <c r="P200" s="149">
        <f t="shared" si="58"/>
        <v>30.16</v>
      </c>
      <c r="Q200" s="164">
        <v>30.16</v>
      </c>
      <c r="R200" s="164"/>
      <c r="S200" s="164"/>
    </row>
    <row r="201" s="125" customFormat="1" ht="18" customHeight="1" spans="1:19">
      <c r="A201" s="157"/>
      <c r="B201" s="181" t="s">
        <v>152</v>
      </c>
      <c r="C201" s="182" t="s">
        <v>290</v>
      </c>
      <c r="D201" s="163">
        <f t="shared" si="76"/>
        <v>4</v>
      </c>
      <c r="E201" s="163">
        <f t="shared" si="56"/>
        <v>4</v>
      </c>
      <c r="F201" s="163">
        <f t="shared" si="57"/>
        <v>4</v>
      </c>
      <c r="G201" s="164"/>
      <c r="H201" s="171"/>
      <c r="I201" s="171"/>
      <c r="J201" s="171"/>
      <c r="K201" s="171"/>
      <c r="L201" s="171"/>
      <c r="M201" s="164">
        <v>4</v>
      </c>
      <c r="N201" s="171"/>
      <c r="O201" s="171"/>
      <c r="P201" s="149">
        <f t="shared" si="58"/>
        <v>0</v>
      </c>
      <c r="Q201" s="164"/>
      <c r="R201" s="164"/>
      <c r="S201" s="164"/>
    </row>
    <row r="202" s="125" customFormat="1" ht="18" customHeight="1" spans="1:19">
      <c r="A202" s="157"/>
      <c r="B202" s="181" t="s">
        <v>227</v>
      </c>
      <c r="C202" s="182" t="s">
        <v>291</v>
      </c>
      <c r="D202" s="163">
        <f t="shared" si="76"/>
        <v>10</v>
      </c>
      <c r="E202" s="163">
        <f t="shared" ref="E202:E265" si="77">SUM(F202,N202,O202)</f>
        <v>10</v>
      </c>
      <c r="F202" s="163">
        <f t="shared" ref="F202:F265" si="78">SUM(G202:M202)</f>
        <v>10</v>
      </c>
      <c r="G202" s="164"/>
      <c r="H202" s="171"/>
      <c r="I202" s="171"/>
      <c r="J202" s="171"/>
      <c r="K202" s="171"/>
      <c r="L202" s="171"/>
      <c r="M202" s="164">
        <v>10</v>
      </c>
      <c r="N202" s="171"/>
      <c r="O202" s="171"/>
      <c r="P202" s="149">
        <f t="shared" ref="P202:P265" si="79">SUM(Q202:S202)</f>
        <v>0</v>
      </c>
      <c r="Q202" s="164"/>
      <c r="R202" s="164"/>
      <c r="S202" s="164"/>
    </row>
    <row r="203" s="125" customFormat="1" ht="18" customHeight="1" spans="1:19">
      <c r="A203" s="157"/>
      <c r="B203" s="181" t="s">
        <v>292</v>
      </c>
      <c r="C203" s="182" t="s">
        <v>293</v>
      </c>
      <c r="D203" s="163">
        <f t="shared" si="76"/>
        <v>8</v>
      </c>
      <c r="E203" s="163">
        <f t="shared" si="77"/>
        <v>8</v>
      </c>
      <c r="F203" s="163">
        <f t="shared" si="78"/>
        <v>8</v>
      </c>
      <c r="G203" s="164"/>
      <c r="H203" s="171"/>
      <c r="I203" s="171"/>
      <c r="J203" s="171"/>
      <c r="K203" s="171"/>
      <c r="L203" s="171"/>
      <c r="M203" s="164">
        <v>8</v>
      </c>
      <c r="N203" s="171"/>
      <c r="O203" s="171"/>
      <c r="P203" s="149">
        <f t="shared" si="79"/>
        <v>0</v>
      </c>
      <c r="Q203" s="164"/>
      <c r="R203" s="164"/>
      <c r="S203" s="164"/>
    </row>
    <row r="204" s="125" customFormat="1" ht="18" customHeight="1" spans="1:19">
      <c r="A204" s="157"/>
      <c r="B204" s="181" t="s">
        <v>168</v>
      </c>
      <c r="C204" s="182" t="s">
        <v>269</v>
      </c>
      <c r="D204" s="163">
        <f t="shared" si="76"/>
        <v>5</v>
      </c>
      <c r="E204" s="163">
        <f t="shared" si="77"/>
        <v>5</v>
      </c>
      <c r="F204" s="163">
        <f t="shared" si="78"/>
        <v>5</v>
      </c>
      <c r="G204" s="164"/>
      <c r="H204" s="171"/>
      <c r="I204" s="171"/>
      <c r="J204" s="171"/>
      <c r="K204" s="171"/>
      <c r="L204" s="171"/>
      <c r="M204" s="164">
        <v>5</v>
      </c>
      <c r="N204" s="171"/>
      <c r="O204" s="171"/>
      <c r="P204" s="149">
        <f t="shared" si="79"/>
        <v>0</v>
      </c>
      <c r="Q204" s="164"/>
      <c r="R204" s="164"/>
      <c r="S204" s="164"/>
    </row>
    <row r="205" s="125" customFormat="1" ht="18" customHeight="1" spans="1:19">
      <c r="A205" s="157"/>
      <c r="B205" s="181" t="s">
        <v>126</v>
      </c>
      <c r="C205" s="182" t="s">
        <v>270</v>
      </c>
      <c r="D205" s="163">
        <f t="shared" si="76"/>
        <v>2</v>
      </c>
      <c r="E205" s="163">
        <f t="shared" si="77"/>
        <v>2</v>
      </c>
      <c r="F205" s="163">
        <f t="shared" si="78"/>
        <v>2</v>
      </c>
      <c r="G205" s="164"/>
      <c r="H205" s="171"/>
      <c r="I205" s="171"/>
      <c r="J205" s="171"/>
      <c r="K205" s="171"/>
      <c r="L205" s="171"/>
      <c r="M205" s="164">
        <v>2</v>
      </c>
      <c r="N205" s="171"/>
      <c r="O205" s="171"/>
      <c r="P205" s="149">
        <f t="shared" si="79"/>
        <v>0</v>
      </c>
      <c r="Q205" s="164"/>
      <c r="R205" s="164"/>
      <c r="S205" s="164"/>
    </row>
    <row r="206" s="125" customFormat="1" ht="18" customHeight="1" spans="1:19">
      <c r="A206" s="157"/>
      <c r="B206" s="181" t="s">
        <v>128</v>
      </c>
      <c r="C206" s="182" t="s">
        <v>295</v>
      </c>
      <c r="D206" s="163">
        <f t="shared" si="76"/>
        <v>26</v>
      </c>
      <c r="E206" s="163">
        <f t="shared" si="77"/>
        <v>10</v>
      </c>
      <c r="F206" s="163">
        <f t="shared" si="78"/>
        <v>10</v>
      </c>
      <c r="G206" s="164"/>
      <c r="H206" s="171"/>
      <c r="I206" s="171"/>
      <c r="J206" s="171"/>
      <c r="K206" s="171"/>
      <c r="L206" s="171"/>
      <c r="M206" s="164">
        <v>10</v>
      </c>
      <c r="N206" s="171"/>
      <c r="O206" s="171"/>
      <c r="P206" s="149">
        <f t="shared" si="79"/>
        <v>16</v>
      </c>
      <c r="Q206" s="164">
        <v>16</v>
      </c>
      <c r="R206" s="164"/>
      <c r="S206" s="164"/>
    </row>
    <row r="207" s="125" customFormat="1" ht="18" customHeight="1" spans="1:19">
      <c r="A207" s="157"/>
      <c r="B207" s="181" t="s">
        <v>131</v>
      </c>
      <c r="C207" s="182" t="s">
        <v>272</v>
      </c>
      <c r="D207" s="163">
        <f t="shared" si="76"/>
        <v>10</v>
      </c>
      <c r="E207" s="163">
        <f t="shared" si="77"/>
        <v>10</v>
      </c>
      <c r="F207" s="163">
        <f t="shared" si="78"/>
        <v>10</v>
      </c>
      <c r="G207" s="164"/>
      <c r="H207" s="171"/>
      <c r="I207" s="171"/>
      <c r="J207" s="171"/>
      <c r="K207" s="171"/>
      <c r="L207" s="171"/>
      <c r="M207" s="164">
        <v>10</v>
      </c>
      <c r="N207" s="171"/>
      <c r="O207" s="171"/>
      <c r="P207" s="149">
        <f t="shared" si="79"/>
        <v>0</v>
      </c>
      <c r="Q207" s="164"/>
      <c r="R207" s="164"/>
      <c r="S207" s="164"/>
    </row>
    <row r="208" s="125" customFormat="1" ht="18" customHeight="1" spans="1:19">
      <c r="A208" s="157"/>
      <c r="B208" s="181" t="s">
        <v>141</v>
      </c>
      <c r="C208" s="182" t="s">
        <v>274</v>
      </c>
      <c r="D208" s="163">
        <f t="shared" si="76"/>
        <v>7</v>
      </c>
      <c r="E208" s="163">
        <f t="shared" si="77"/>
        <v>7</v>
      </c>
      <c r="F208" s="163">
        <f t="shared" si="78"/>
        <v>7</v>
      </c>
      <c r="G208" s="164"/>
      <c r="H208" s="171"/>
      <c r="I208" s="171"/>
      <c r="J208" s="171"/>
      <c r="K208" s="171"/>
      <c r="L208" s="171"/>
      <c r="M208" s="164">
        <v>7</v>
      </c>
      <c r="N208" s="171"/>
      <c r="O208" s="171"/>
      <c r="P208" s="149">
        <f t="shared" si="79"/>
        <v>0</v>
      </c>
      <c r="Q208" s="164"/>
      <c r="R208" s="164"/>
      <c r="S208" s="164"/>
    </row>
    <row r="209" ht="18" customHeight="1" spans="1:19">
      <c r="A209" s="160"/>
      <c r="B209" s="161" t="s">
        <v>143</v>
      </c>
      <c r="C209" s="162" t="s">
        <v>275</v>
      </c>
      <c r="D209" s="163">
        <f t="shared" si="76"/>
        <v>25.67</v>
      </c>
      <c r="E209" s="163">
        <f t="shared" si="77"/>
        <v>25.67</v>
      </c>
      <c r="F209" s="163">
        <f t="shared" si="78"/>
        <v>25.67</v>
      </c>
      <c r="G209" s="164">
        <v>25.67</v>
      </c>
      <c r="H209" s="165"/>
      <c r="I209" s="165"/>
      <c r="J209" s="165"/>
      <c r="K209" s="165"/>
      <c r="L209" s="165"/>
      <c r="M209" s="164"/>
      <c r="N209" s="165"/>
      <c r="O209" s="165"/>
      <c r="P209" s="149">
        <f t="shared" si="79"/>
        <v>0</v>
      </c>
      <c r="Q209" s="164"/>
      <c r="R209" s="164"/>
      <c r="S209" s="164"/>
    </row>
    <row r="210" ht="18" customHeight="1" spans="1:19">
      <c r="A210" s="160"/>
      <c r="B210" s="161" t="s">
        <v>276</v>
      </c>
      <c r="C210" s="162" t="s">
        <v>277</v>
      </c>
      <c r="D210" s="163">
        <f t="shared" si="76"/>
        <v>0.38</v>
      </c>
      <c r="E210" s="163">
        <f t="shared" si="77"/>
        <v>0.38</v>
      </c>
      <c r="F210" s="163">
        <f t="shared" si="78"/>
        <v>0.38</v>
      </c>
      <c r="G210" s="164">
        <v>0.38</v>
      </c>
      <c r="H210" s="165"/>
      <c r="I210" s="165"/>
      <c r="J210" s="165"/>
      <c r="K210" s="165"/>
      <c r="L210" s="165"/>
      <c r="M210" s="164"/>
      <c r="N210" s="165"/>
      <c r="O210" s="165"/>
      <c r="P210" s="149">
        <f t="shared" si="79"/>
        <v>0</v>
      </c>
      <c r="Q210" s="164"/>
      <c r="R210" s="164"/>
      <c r="S210" s="164"/>
    </row>
    <row r="211" s="125" customFormat="1" ht="18" customHeight="1" spans="1:19">
      <c r="A211" s="157" t="s">
        <v>283</v>
      </c>
      <c r="B211" s="158"/>
      <c r="C211" s="159" t="s">
        <v>284</v>
      </c>
      <c r="D211" s="153">
        <f>SUM(D212:D216)</f>
        <v>187.2</v>
      </c>
      <c r="E211" s="153">
        <f t="shared" ref="E211:S211" si="80">SUM(E212:E216)</f>
        <v>187.2</v>
      </c>
      <c r="F211" s="153">
        <f t="shared" si="80"/>
        <v>187.2</v>
      </c>
      <c r="G211" s="153">
        <f t="shared" si="80"/>
        <v>187.2</v>
      </c>
      <c r="H211" s="153">
        <f t="shared" si="80"/>
        <v>0</v>
      </c>
      <c r="I211" s="153">
        <f t="shared" si="80"/>
        <v>0</v>
      </c>
      <c r="J211" s="153">
        <f t="shared" si="80"/>
        <v>0</v>
      </c>
      <c r="K211" s="153">
        <f t="shared" si="80"/>
        <v>0</v>
      </c>
      <c r="L211" s="153">
        <f t="shared" si="80"/>
        <v>0</v>
      </c>
      <c r="M211" s="153">
        <f t="shared" si="80"/>
        <v>0</v>
      </c>
      <c r="N211" s="153">
        <f t="shared" si="80"/>
        <v>0</v>
      </c>
      <c r="O211" s="153">
        <f t="shared" si="80"/>
        <v>0</v>
      </c>
      <c r="P211" s="153">
        <f t="shared" si="80"/>
        <v>0</v>
      </c>
      <c r="Q211" s="153">
        <f t="shared" si="80"/>
        <v>0</v>
      </c>
      <c r="R211" s="153">
        <f t="shared" si="80"/>
        <v>0</v>
      </c>
      <c r="S211" s="153">
        <f t="shared" si="80"/>
        <v>0</v>
      </c>
    </row>
    <row r="212" ht="18" customHeight="1" spans="1:19">
      <c r="A212" s="160"/>
      <c r="B212" s="161" t="s">
        <v>148</v>
      </c>
      <c r="C212" s="162" t="s">
        <v>296</v>
      </c>
      <c r="D212" s="163">
        <f t="shared" si="76"/>
        <v>27.41</v>
      </c>
      <c r="E212" s="163">
        <f t="shared" si="77"/>
        <v>27.41</v>
      </c>
      <c r="F212" s="163">
        <f t="shared" si="78"/>
        <v>27.41</v>
      </c>
      <c r="G212" s="164">
        <v>27.41</v>
      </c>
      <c r="H212" s="165"/>
      <c r="I212" s="165"/>
      <c r="J212" s="165"/>
      <c r="K212" s="165"/>
      <c r="L212" s="165"/>
      <c r="M212" s="164"/>
      <c r="N212" s="165"/>
      <c r="O212" s="165"/>
      <c r="P212" s="149">
        <f t="shared" si="79"/>
        <v>0</v>
      </c>
      <c r="Q212" s="164"/>
      <c r="R212" s="164"/>
      <c r="S212" s="164"/>
    </row>
    <row r="213" ht="18" customHeight="1" spans="1:19">
      <c r="A213" s="160"/>
      <c r="B213" s="161" t="s">
        <v>152</v>
      </c>
      <c r="C213" s="162" t="s">
        <v>285</v>
      </c>
      <c r="D213" s="163">
        <f t="shared" si="76"/>
        <v>153.67</v>
      </c>
      <c r="E213" s="163">
        <f t="shared" si="77"/>
        <v>153.67</v>
      </c>
      <c r="F213" s="163">
        <f t="shared" si="78"/>
        <v>153.67</v>
      </c>
      <c r="G213" s="164">
        <v>153.67</v>
      </c>
      <c r="H213" s="165"/>
      <c r="I213" s="165"/>
      <c r="J213" s="165"/>
      <c r="K213" s="165"/>
      <c r="L213" s="165"/>
      <c r="M213" s="164"/>
      <c r="N213" s="165"/>
      <c r="O213" s="165"/>
      <c r="P213" s="149">
        <f t="shared" si="79"/>
        <v>0</v>
      </c>
      <c r="Q213" s="164"/>
      <c r="R213" s="164"/>
      <c r="S213" s="164"/>
    </row>
    <row r="214" ht="18" customHeight="1" spans="1:19">
      <c r="A214" s="160"/>
      <c r="B214" s="161" t="s">
        <v>227</v>
      </c>
      <c r="C214" s="162" t="s">
        <v>297</v>
      </c>
      <c r="D214" s="163">
        <f t="shared" si="76"/>
        <v>2.77</v>
      </c>
      <c r="E214" s="163">
        <f t="shared" si="77"/>
        <v>2.77</v>
      </c>
      <c r="F214" s="163">
        <f t="shared" si="78"/>
        <v>2.77</v>
      </c>
      <c r="G214" s="164">
        <v>2.77</v>
      </c>
      <c r="H214" s="165"/>
      <c r="I214" s="165"/>
      <c r="J214" s="165"/>
      <c r="K214" s="165"/>
      <c r="L214" s="165"/>
      <c r="M214" s="164"/>
      <c r="N214" s="165"/>
      <c r="O214" s="165"/>
      <c r="P214" s="149">
        <f t="shared" si="79"/>
        <v>0</v>
      </c>
      <c r="Q214" s="164"/>
      <c r="R214" s="164"/>
      <c r="S214" s="164"/>
    </row>
    <row r="215" ht="18" customHeight="1" spans="1:19">
      <c r="A215" s="160"/>
      <c r="B215" s="161" t="s">
        <v>172</v>
      </c>
      <c r="C215" s="162" t="s">
        <v>298</v>
      </c>
      <c r="D215" s="163">
        <f t="shared" si="76"/>
        <v>2.39</v>
      </c>
      <c r="E215" s="163">
        <f t="shared" si="77"/>
        <v>2.39</v>
      </c>
      <c r="F215" s="163">
        <f t="shared" si="78"/>
        <v>2.39</v>
      </c>
      <c r="G215" s="164">
        <v>2.39</v>
      </c>
      <c r="H215" s="165"/>
      <c r="I215" s="165"/>
      <c r="J215" s="165"/>
      <c r="K215" s="165"/>
      <c r="L215" s="165"/>
      <c r="M215" s="164"/>
      <c r="N215" s="165"/>
      <c r="O215" s="165"/>
      <c r="P215" s="149">
        <f t="shared" si="79"/>
        <v>0</v>
      </c>
      <c r="Q215" s="164"/>
      <c r="R215" s="164"/>
      <c r="S215" s="164"/>
    </row>
    <row r="216" ht="18" customHeight="1" spans="1:19">
      <c r="A216" s="160"/>
      <c r="B216" s="161" t="s">
        <v>215</v>
      </c>
      <c r="C216" s="162" t="s">
        <v>286</v>
      </c>
      <c r="D216" s="163">
        <f t="shared" si="76"/>
        <v>0.96</v>
      </c>
      <c r="E216" s="163">
        <f t="shared" si="77"/>
        <v>0.96</v>
      </c>
      <c r="F216" s="163">
        <f t="shared" si="78"/>
        <v>0.96</v>
      </c>
      <c r="G216" s="164">
        <v>0.96</v>
      </c>
      <c r="H216" s="165"/>
      <c r="I216" s="165"/>
      <c r="J216" s="165"/>
      <c r="K216" s="165"/>
      <c r="L216" s="165"/>
      <c r="M216" s="164"/>
      <c r="N216" s="165"/>
      <c r="O216" s="165"/>
      <c r="P216" s="149">
        <f t="shared" si="79"/>
        <v>0</v>
      </c>
      <c r="Q216" s="164"/>
      <c r="R216" s="164"/>
      <c r="S216" s="164"/>
    </row>
    <row r="217" s="125" customFormat="1" ht="18" customHeight="1" spans="1:19">
      <c r="A217" s="166" t="s">
        <v>304</v>
      </c>
      <c r="B217" s="167"/>
      <c r="C217" s="168"/>
      <c r="D217" s="153">
        <f>SUM(D218,D231,D236)</f>
        <v>3731.23</v>
      </c>
      <c r="E217" s="153">
        <f t="shared" ref="E217:S217" si="81">SUM(E218,E231,E236)</f>
        <v>3731.23</v>
      </c>
      <c r="F217" s="153">
        <f t="shared" si="81"/>
        <v>3731.23</v>
      </c>
      <c r="G217" s="153">
        <f t="shared" si="81"/>
        <v>3645.55</v>
      </c>
      <c r="H217" s="153">
        <f t="shared" si="81"/>
        <v>0</v>
      </c>
      <c r="I217" s="153">
        <f t="shared" si="81"/>
        <v>0</v>
      </c>
      <c r="J217" s="153">
        <f t="shared" si="81"/>
        <v>0</v>
      </c>
      <c r="K217" s="153">
        <f t="shared" si="81"/>
        <v>0</v>
      </c>
      <c r="L217" s="153">
        <f t="shared" si="81"/>
        <v>0</v>
      </c>
      <c r="M217" s="153">
        <f t="shared" si="81"/>
        <v>85.68</v>
      </c>
      <c r="N217" s="153">
        <f t="shared" si="81"/>
        <v>0</v>
      </c>
      <c r="O217" s="153">
        <f t="shared" si="81"/>
        <v>0</v>
      </c>
      <c r="P217" s="153">
        <f t="shared" si="81"/>
        <v>0</v>
      </c>
      <c r="Q217" s="153">
        <f t="shared" si="81"/>
        <v>0</v>
      </c>
      <c r="R217" s="153">
        <f t="shared" si="81"/>
        <v>0</v>
      </c>
      <c r="S217" s="153">
        <f t="shared" si="81"/>
        <v>0</v>
      </c>
    </row>
    <row r="218" s="125" customFormat="1" ht="18" customHeight="1" spans="1:19">
      <c r="A218" s="157" t="s">
        <v>288</v>
      </c>
      <c r="B218" s="158"/>
      <c r="C218" s="159" t="s">
        <v>255</v>
      </c>
      <c r="D218" s="153">
        <f>SUM(D219:D225,D229:D230)</f>
        <v>3467.49</v>
      </c>
      <c r="E218" s="153">
        <f t="shared" ref="E218:S218" si="82">SUM(E219:E225,E229:E230)</f>
        <v>3467.49</v>
      </c>
      <c r="F218" s="153">
        <f t="shared" si="82"/>
        <v>3467.49</v>
      </c>
      <c r="G218" s="153">
        <f t="shared" si="82"/>
        <v>3467.49</v>
      </c>
      <c r="H218" s="153">
        <f t="shared" si="82"/>
        <v>0</v>
      </c>
      <c r="I218" s="153">
        <f t="shared" si="82"/>
        <v>0</v>
      </c>
      <c r="J218" s="153">
        <f t="shared" si="82"/>
        <v>0</v>
      </c>
      <c r="K218" s="153">
        <f t="shared" si="82"/>
        <v>0</v>
      </c>
      <c r="L218" s="153">
        <f t="shared" si="82"/>
        <v>0</v>
      </c>
      <c r="M218" s="153">
        <f t="shared" si="82"/>
        <v>0</v>
      </c>
      <c r="N218" s="153">
        <f t="shared" si="82"/>
        <v>0</v>
      </c>
      <c r="O218" s="153">
        <f t="shared" si="82"/>
        <v>0</v>
      </c>
      <c r="P218" s="153">
        <f t="shared" si="82"/>
        <v>0</v>
      </c>
      <c r="Q218" s="153">
        <f t="shared" si="82"/>
        <v>0</v>
      </c>
      <c r="R218" s="153">
        <f t="shared" si="82"/>
        <v>0</v>
      </c>
      <c r="S218" s="153">
        <f t="shared" si="82"/>
        <v>0</v>
      </c>
    </row>
    <row r="219" ht="18" customHeight="1" spans="1:19">
      <c r="A219" s="160"/>
      <c r="B219" s="161" t="s">
        <v>148</v>
      </c>
      <c r="C219" s="162" t="s">
        <v>256</v>
      </c>
      <c r="D219" s="163">
        <f t="shared" si="76"/>
        <v>844.1</v>
      </c>
      <c r="E219" s="163">
        <f t="shared" si="77"/>
        <v>844.1</v>
      </c>
      <c r="F219" s="163">
        <f t="shared" si="78"/>
        <v>844.1</v>
      </c>
      <c r="G219" s="164">
        <v>844.1</v>
      </c>
      <c r="H219" s="165"/>
      <c r="I219" s="165"/>
      <c r="J219" s="165"/>
      <c r="K219" s="165"/>
      <c r="L219" s="165"/>
      <c r="M219" s="164"/>
      <c r="N219" s="165"/>
      <c r="O219" s="165"/>
      <c r="P219" s="149">
        <f t="shared" si="79"/>
        <v>0</v>
      </c>
      <c r="Q219" s="164"/>
      <c r="R219" s="164"/>
      <c r="S219" s="164"/>
    </row>
    <row r="220" ht="18" customHeight="1" spans="1:19">
      <c r="A220" s="160"/>
      <c r="B220" s="161" t="s">
        <v>152</v>
      </c>
      <c r="C220" s="162" t="s">
        <v>257</v>
      </c>
      <c r="D220" s="163">
        <f t="shared" si="76"/>
        <v>376.79</v>
      </c>
      <c r="E220" s="163">
        <f t="shared" si="77"/>
        <v>376.79</v>
      </c>
      <c r="F220" s="163">
        <f t="shared" si="78"/>
        <v>376.79</v>
      </c>
      <c r="G220" s="164">
        <v>376.79</v>
      </c>
      <c r="H220" s="165"/>
      <c r="I220" s="165"/>
      <c r="J220" s="165"/>
      <c r="K220" s="165"/>
      <c r="L220" s="165"/>
      <c r="M220" s="164"/>
      <c r="N220" s="165"/>
      <c r="O220" s="165"/>
      <c r="P220" s="149">
        <f t="shared" si="79"/>
        <v>0</v>
      </c>
      <c r="Q220" s="164"/>
      <c r="R220" s="164"/>
      <c r="S220" s="164"/>
    </row>
    <row r="221" ht="18" customHeight="1" spans="1:19">
      <c r="A221" s="160"/>
      <c r="B221" s="161" t="s">
        <v>162</v>
      </c>
      <c r="C221" s="162" t="s">
        <v>258</v>
      </c>
      <c r="D221" s="163">
        <f t="shared" si="76"/>
        <v>200.43</v>
      </c>
      <c r="E221" s="163">
        <f t="shared" si="77"/>
        <v>200.43</v>
      </c>
      <c r="F221" s="163">
        <f t="shared" si="78"/>
        <v>200.43</v>
      </c>
      <c r="G221" s="164">
        <v>200.43</v>
      </c>
      <c r="H221" s="165"/>
      <c r="I221" s="165"/>
      <c r="J221" s="165"/>
      <c r="K221" s="165"/>
      <c r="L221" s="165"/>
      <c r="M221" s="164"/>
      <c r="N221" s="165"/>
      <c r="O221" s="165"/>
      <c r="P221" s="149">
        <f t="shared" si="79"/>
        <v>0</v>
      </c>
      <c r="Q221" s="164"/>
      <c r="R221" s="164"/>
      <c r="S221" s="164"/>
    </row>
    <row r="222" ht="18" customHeight="1" spans="1:19">
      <c r="A222" s="160"/>
      <c r="B222" s="161" t="s">
        <v>168</v>
      </c>
      <c r="C222" s="162" t="s">
        <v>289</v>
      </c>
      <c r="D222" s="163">
        <f t="shared" si="76"/>
        <v>1093.96</v>
      </c>
      <c r="E222" s="163">
        <f t="shared" si="77"/>
        <v>1093.96</v>
      </c>
      <c r="F222" s="163">
        <f t="shared" si="78"/>
        <v>1093.96</v>
      </c>
      <c r="G222" s="164">
        <v>1093.96</v>
      </c>
      <c r="H222" s="165"/>
      <c r="I222" s="165"/>
      <c r="J222" s="165"/>
      <c r="K222" s="165"/>
      <c r="L222" s="165"/>
      <c r="M222" s="164"/>
      <c r="N222" s="165"/>
      <c r="O222" s="165"/>
      <c r="P222" s="149">
        <f t="shared" si="79"/>
        <v>0</v>
      </c>
      <c r="Q222" s="164"/>
      <c r="R222" s="164"/>
      <c r="S222" s="164"/>
    </row>
    <row r="223" ht="18" customHeight="1" spans="1:19">
      <c r="A223" s="160"/>
      <c r="B223" s="161" t="s">
        <v>172</v>
      </c>
      <c r="C223" s="162" t="s">
        <v>259</v>
      </c>
      <c r="D223" s="163">
        <f t="shared" si="76"/>
        <v>403.74</v>
      </c>
      <c r="E223" s="163">
        <f t="shared" si="77"/>
        <v>403.74</v>
      </c>
      <c r="F223" s="163">
        <f t="shared" si="78"/>
        <v>403.74</v>
      </c>
      <c r="G223" s="164">
        <v>403.74</v>
      </c>
      <c r="H223" s="165"/>
      <c r="I223" s="165"/>
      <c r="J223" s="165"/>
      <c r="K223" s="165"/>
      <c r="L223" s="165"/>
      <c r="M223" s="164"/>
      <c r="N223" s="165"/>
      <c r="O223" s="165"/>
      <c r="P223" s="149">
        <f t="shared" si="79"/>
        <v>0</v>
      </c>
      <c r="Q223" s="164"/>
      <c r="R223" s="164"/>
      <c r="S223" s="164"/>
    </row>
    <row r="224" ht="18" customHeight="1" spans="1:19">
      <c r="A224" s="160"/>
      <c r="B224" s="161" t="s">
        <v>125</v>
      </c>
      <c r="C224" s="162" t="s">
        <v>260</v>
      </c>
      <c r="D224" s="163">
        <f t="shared" si="76"/>
        <v>286.72</v>
      </c>
      <c r="E224" s="163">
        <f t="shared" si="77"/>
        <v>286.72</v>
      </c>
      <c r="F224" s="163">
        <f t="shared" si="78"/>
        <v>286.72</v>
      </c>
      <c r="G224" s="164">
        <v>286.72</v>
      </c>
      <c r="H224" s="165"/>
      <c r="I224" s="165"/>
      <c r="J224" s="165"/>
      <c r="K224" s="165"/>
      <c r="L224" s="165"/>
      <c r="M224" s="164"/>
      <c r="N224" s="165"/>
      <c r="O224" s="165"/>
      <c r="P224" s="149">
        <f t="shared" si="79"/>
        <v>0</v>
      </c>
      <c r="Q224" s="164"/>
      <c r="R224" s="164"/>
      <c r="S224" s="164"/>
    </row>
    <row r="225" ht="18" customHeight="1" spans="1:19">
      <c r="A225" s="160"/>
      <c r="B225" s="161" t="s">
        <v>127</v>
      </c>
      <c r="C225" s="162" t="s">
        <v>261</v>
      </c>
      <c r="D225" s="163">
        <f t="shared" si="76"/>
        <v>29.33</v>
      </c>
      <c r="E225" s="163">
        <f t="shared" si="77"/>
        <v>29.33</v>
      </c>
      <c r="F225" s="163">
        <f t="shared" si="78"/>
        <v>29.33</v>
      </c>
      <c r="G225" s="164">
        <v>29.33</v>
      </c>
      <c r="H225" s="165"/>
      <c r="I225" s="165"/>
      <c r="J225" s="165"/>
      <c r="K225" s="165"/>
      <c r="L225" s="165"/>
      <c r="M225" s="164"/>
      <c r="N225" s="165"/>
      <c r="O225" s="165"/>
      <c r="P225" s="149">
        <f t="shared" si="79"/>
        <v>0</v>
      </c>
      <c r="Q225" s="164"/>
      <c r="R225" s="164"/>
      <c r="S225" s="164"/>
    </row>
    <row r="226" ht="18" customHeight="1" spans="1:19">
      <c r="A226" s="160"/>
      <c r="B226" s="161"/>
      <c r="C226" s="162" t="s">
        <v>262</v>
      </c>
      <c r="D226" s="163">
        <f t="shared" si="76"/>
        <v>3.69</v>
      </c>
      <c r="E226" s="163">
        <f t="shared" si="77"/>
        <v>3.69</v>
      </c>
      <c r="F226" s="163">
        <f t="shared" si="78"/>
        <v>3.69</v>
      </c>
      <c r="G226" s="164">
        <v>3.69</v>
      </c>
      <c r="H226" s="165"/>
      <c r="I226" s="165"/>
      <c r="J226" s="165"/>
      <c r="K226" s="165"/>
      <c r="L226" s="165"/>
      <c r="M226" s="164"/>
      <c r="N226" s="165"/>
      <c r="O226" s="165"/>
      <c r="P226" s="149">
        <f t="shared" si="79"/>
        <v>0</v>
      </c>
      <c r="Q226" s="164"/>
      <c r="R226" s="164"/>
      <c r="S226" s="164"/>
    </row>
    <row r="227" ht="18" customHeight="1" spans="1:19">
      <c r="A227" s="160"/>
      <c r="B227" s="161"/>
      <c r="C227" s="162" t="s">
        <v>263</v>
      </c>
      <c r="D227" s="163">
        <f t="shared" si="76"/>
        <v>12.34</v>
      </c>
      <c r="E227" s="163">
        <f t="shared" si="77"/>
        <v>12.34</v>
      </c>
      <c r="F227" s="163">
        <f t="shared" si="78"/>
        <v>12.34</v>
      </c>
      <c r="G227" s="164">
        <v>12.34</v>
      </c>
      <c r="H227" s="165"/>
      <c r="I227" s="165"/>
      <c r="J227" s="165"/>
      <c r="K227" s="165"/>
      <c r="L227" s="165"/>
      <c r="M227" s="164"/>
      <c r="N227" s="165"/>
      <c r="O227" s="165"/>
      <c r="P227" s="149">
        <f t="shared" si="79"/>
        <v>0</v>
      </c>
      <c r="Q227" s="164"/>
      <c r="R227" s="164"/>
      <c r="S227" s="164"/>
    </row>
    <row r="228" ht="18" customHeight="1" spans="1:19">
      <c r="A228" s="160"/>
      <c r="B228" s="161"/>
      <c r="C228" s="162" t="s">
        <v>264</v>
      </c>
      <c r="D228" s="163">
        <f t="shared" si="76"/>
        <v>13.3</v>
      </c>
      <c r="E228" s="163">
        <f t="shared" si="77"/>
        <v>13.3</v>
      </c>
      <c r="F228" s="163">
        <f t="shared" si="78"/>
        <v>13.3</v>
      </c>
      <c r="G228" s="164">
        <v>13.3</v>
      </c>
      <c r="H228" s="165"/>
      <c r="I228" s="165"/>
      <c r="J228" s="165"/>
      <c r="K228" s="165"/>
      <c r="L228" s="165"/>
      <c r="M228" s="164"/>
      <c r="N228" s="165"/>
      <c r="O228" s="165"/>
      <c r="P228" s="149">
        <f t="shared" si="79"/>
        <v>0</v>
      </c>
      <c r="Q228" s="164"/>
      <c r="R228" s="164"/>
      <c r="S228" s="164"/>
    </row>
    <row r="229" ht="18" customHeight="1" spans="1:19">
      <c r="A229" s="160"/>
      <c r="B229" s="161" t="s">
        <v>128</v>
      </c>
      <c r="C229" s="162" t="s">
        <v>265</v>
      </c>
      <c r="D229" s="163">
        <f t="shared" si="76"/>
        <v>219.22</v>
      </c>
      <c r="E229" s="163">
        <f t="shared" si="77"/>
        <v>219.22</v>
      </c>
      <c r="F229" s="163">
        <f t="shared" si="78"/>
        <v>219.22</v>
      </c>
      <c r="G229" s="164">
        <v>219.22</v>
      </c>
      <c r="H229" s="165"/>
      <c r="I229" s="165"/>
      <c r="J229" s="165"/>
      <c r="K229" s="165"/>
      <c r="L229" s="165"/>
      <c r="M229" s="164"/>
      <c r="N229" s="165"/>
      <c r="O229" s="165"/>
      <c r="P229" s="149">
        <f t="shared" si="79"/>
        <v>0</v>
      </c>
      <c r="Q229" s="164"/>
      <c r="R229" s="164"/>
      <c r="S229" s="164"/>
    </row>
    <row r="230" ht="18" customHeight="1" spans="1:19">
      <c r="A230" s="160"/>
      <c r="B230" s="161" t="s">
        <v>215</v>
      </c>
      <c r="C230" s="162" t="s">
        <v>305</v>
      </c>
      <c r="D230" s="163">
        <f t="shared" si="76"/>
        <v>13.2</v>
      </c>
      <c r="E230" s="163">
        <f t="shared" si="77"/>
        <v>13.2</v>
      </c>
      <c r="F230" s="163">
        <f t="shared" si="78"/>
        <v>13.2</v>
      </c>
      <c r="G230" s="164">
        <v>13.2</v>
      </c>
      <c r="H230" s="165"/>
      <c r="I230" s="165"/>
      <c r="J230" s="165"/>
      <c r="K230" s="165"/>
      <c r="L230" s="165"/>
      <c r="M230" s="164"/>
      <c r="N230" s="165"/>
      <c r="O230" s="165"/>
      <c r="P230" s="149">
        <f t="shared" si="79"/>
        <v>0</v>
      </c>
      <c r="Q230" s="164"/>
      <c r="R230" s="164"/>
      <c r="S230" s="164"/>
    </row>
    <row r="231" s="125" customFormat="1" ht="18" customHeight="1" spans="1:19">
      <c r="A231" s="157" t="s">
        <v>266</v>
      </c>
      <c r="B231" s="158"/>
      <c r="C231" s="159" t="s">
        <v>267</v>
      </c>
      <c r="D231" s="153">
        <f>SUM(D232:D235)</f>
        <v>90.39</v>
      </c>
      <c r="E231" s="153">
        <f t="shared" ref="E231:S231" si="83">SUM(E232:E235)</f>
        <v>90.39</v>
      </c>
      <c r="F231" s="153">
        <f t="shared" si="83"/>
        <v>90.39</v>
      </c>
      <c r="G231" s="153">
        <f t="shared" si="83"/>
        <v>48.68</v>
      </c>
      <c r="H231" s="153">
        <f t="shared" si="83"/>
        <v>0</v>
      </c>
      <c r="I231" s="153">
        <f t="shared" si="83"/>
        <v>0</v>
      </c>
      <c r="J231" s="153">
        <f t="shared" si="83"/>
        <v>0</v>
      </c>
      <c r="K231" s="153">
        <f t="shared" si="83"/>
        <v>0</v>
      </c>
      <c r="L231" s="153">
        <f t="shared" si="83"/>
        <v>0</v>
      </c>
      <c r="M231" s="153">
        <f t="shared" si="83"/>
        <v>41.71</v>
      </c>
      <c r="N231" s="153">
        <f t="shared" si="83"/>
        <v>0</v>
      </c>
      <c r="O231" s="153">
        <f t="shared" si="83"/>
        <v>0</v>
      </c>
      <c r="P231" s="153">
        <f t="shared" si="83"/>
        <v>0</v>
      </c>
      <c r="Q231" s="153">
        <f t="shared" si="83"/>
        <v>0</v>
      </c>
      <c r="R231" s="153">
        <f t="shared" si="83"/>
        <v>0</v>
      </c>
      <c r="S231" s="153">
        <f t="shared" si="83"/>
        <v>0</v>
      </c>
    </row>
    <row r="232" s="125" customFormat="1" ht="18" customHeight="1" spans="1:19">
      <c r="A232" s="157"/>
      <c r="B232" s="181" t="s">
        <v>148</v>
      </c>
      <c r="C232" s="182" t="s">
        <v>268</v>
      </c>
      <c r="D232" s="163">
        <f t="shared" si="76"/>
        <v>30.01</v>
      </c>
      <c r="E232" s="163">
        <f t="shared" si="77"/>
        <v>30.01</v>
      </c>
      <c r="F232" s="163">
        <f t="shared" si="78"/>
        <v>30.01</v>
      </c>
      <c r="G232" s="164"/>
      <c r="H232" s="171"/>
      <c r="I232" s="171"/>
      <c r="J232" s="171"/>
      <c r="K232" s="171"/>
      <c r="L232" s="171"/>
      <c r="M232" s="164">
        <v>30.01</v>
      </c>
      <c r="N232" s="171"/>
      <c r="O232" s="171"/>
      <c r="P232" s="149">
        <f t="shared" si="79"/>
        <v>0</v>
      </c>
      <c r="Q232" s="164"/>
      <c r="R232" s="164"/>
      <c r="S232" s="164"/>
    </row>
    <row r="233" s="125" customFormat="1" ht="18" customHeight="1" spans="1:19">
      <c r="A233" s="157"/>
      <c r="B233" s="181" t="s">
        <v>131</v>
      </c>
      <c r="C233" s="182" t="s">
        <v>272</v>
      </c>
      <c r="D233" s="163">
        <f t="shared" si="76"/>
        <v>11.7</v>
      </c>
      <c r="E233" s="163">
        <f t="shared" si="77"/>
        <v>11.7</v>
      </c>
      <c r="F233" s="163">
        <f t="shared" si="78"/>
        <v>11.7</v>
      </c>
      <c r="G233" s="164"/>
      <c r="H233" s="171"/>
      <c r="I233" s="171"/>
      <c r="J233" s="171"/>
      <c r="K233" s="171"/>
      <c r="L233" s="171"/>
      <c r="M233" s="164">
        <v>11.7</v>
      </c>
      <c r="N233" s="171"/>
      <c r="O233" s="171"/>
      <c r="P233" s="149">
        <f t="shared" si="79"/>
        <v>0</v>
      </c>
      <c r="Q233" s="164"/>
      <c r="R233" s="164"/>
      <c r="S233" s="164"/>
    </row>
    <row r="234" ht="18" customHeight="1" spans="1:19">
      <c r="A234" s="160"/>
      <c r="B234" s="161" t="s">
        <v>143</v>
      </c>
      <c r="C234" s="162" t="s">
        <v>275</v>
      </c>
      <c r="D234" s="163">
        <f t="shared" si="76"/>
        <v>48.09</v>
      </c>
      <c r="E234" s="163">
        <f t="shared" si="77"/>
        <v>48.09</v>
      </c>
      <c r="F234" s="163">
        <f t="shared" si="78"/>
        <v>48.09</v>
      </c>
      <c r="G234" s="164">
        <v>48.09</v>
      </c>
      <c r="H234" s="165"/>
      <c r="I234" s="165"/>
      <c r="J234" s="165"/>
      <c r="K234" s="165"/>
      <c r="L234" s="165"/>
      <c r="M234" s="164"/>
      <c r="N234" s="165"/>
      <c r="O234" s="165"/>
      <c r="P234" s="149">
        <f t="shared" si="79"/>
        <v>0</v>
      </c>
      <c r="Q234" s="164"/>
      <c r="R234" s="164"/>
      <c r="S234" s="164"/>
    </row>
    <row r="235" ht="18" customHeight="1" spans="1:19">
      <c r="A235" s="160"/>
      <c r="B235" s="161" t="s">
        <v>276</v>
      </c>
      <c r="C235" s="162" t="s">
        <v>277</v>
      </c>
      <c r="D235" s="163">
        <f t="shared" si="76"/>
        <v>0.59</v>
      </c>
      <c r="E235" s="163">
        <f t="shared" si="77"/>
        <v>0.59</v>
      </c>
      <c r="F235" s="163">
        <f t="shared" si="78"/>
        <v>0.59</v>
      </c>
      <c r="G235" s="164">
        <v>0.59</v>
      </c>
      <c r="H235" s="165"/>
      <c r="I235" s="165"/>
      <c r="J235" s="165"/>
      <c r="K235" s="165"/>
      <c r="L235" s="165"/>
      <c r="M235" s="164"/>
      <c r="N235" s="165"/>
      <c r="O235" s="165"/>
      <c r="P235" s="149">
        <f t="shared" si="79"/>
        <v>0</v>
      </c>
      <c r="Q235" s="164"/>
      <c r="R235" s="164"/>
      <c r="S235" s="164"/>
    </row>
    <row r="236" s="125" customFormat="1" ht="18" customHeight="1" spans="1:19">
      <c r="A236" s="157" t="s">
        <v>283</v>
      </c>
      <c r="B236" s="158"/>
      <c r="C236" s="159" t="s">
        <v>284</v>
      </c>
      <c r="D236" s="153">
        <f>SUM(D237:D240)</f>
        <v>173.35</v>
      </c>
      <c r="E236" s="153">
        <f t="shared" ref="E236:S236" si="84">SUM(E237:E240)</f>
        <v>173.35</v>
      </c>
      <c r="F236" s="153">
        <f t="shared" si="84"/>
        <v>173.35</v>
      </c>
      <c r="G236" s="153">
        <f t="shared" si="84"/>
        <v>129.38</v>
      </c>
      <c r="H236" s="153">
        <f t="shared" si="84"/>
        <v>0</v>
      </c>
      <c r="I236" s="153">
        <f t="shared" si="84"/>
        <v>0</v>
      </c>
      <c r="J236" s="153">
        <f t="shared" si="84"/>
        <v>0</v>
      </c>
      <c r="K236" s="153">
        <f t="shared" si="84"/>
        <v>0</v>
      </c>
      <c r="L236" s="153">
        <f t="shared" si="84"/>
        <v>0</v>
      </c>
      <c r="M236" s="153">
        <f t="shared" si="84"/>
        <v>43.97</v>
      </c>
      <c r="N236" s="153">
        <f t="shared" si="84"/>
        <v>0</v>
      </c>
      <c r="O236" s="153">
        <f t="shared" si="84"/>
        <v>0</v>
      </c>
      <c r="P236" s="153">
        <f t="shared" si="84"/>
        <v>0</v>
      </c>
      <c r="Q236" s="153">
        <f t="shared" si="84"/>
        <v>0</v>
      </c>
      <c r="R236" s="153">
        <f t="shared" si="84"/>
        <v>0</v>
      </c>
      <c r="S236" s="153">
        <f t="shared" si="84"/>
        <v>0</v>
      </c>
    </row>
    <row r="237" ht="18" customHeight="1" spans="1:19">
      <c r="A237" s="160"/>
      <c r="B237" s="161" t="s">
        <v>152</v>
      </c>
      <c r="C237" s="162" t="s">
        <v>285</v>
      </c>
      <c r="D237" s="163">
        <f t="shared" si="76"/>
        <v>125.36</v>
      </c>
      <c r="E237" s="163">
        <f t="shared" si="77"/>
        <v>125.36</v>
      </c>
      <c r="F237" s="163">
        <f t="shared" si="78"/>
        <v>125.36</v>
      </c>
      <c r="G237" s="164">
        <v>124.58</v>
      </c>
      <c r="H237" s="165"/>
      <c r="I237" s="165"/>
      <c r="J237" s="165"/>
      <c r="K237" s="165"/>
      <c r="L237" s="165"/>
      <c r="M237" s="164">
        <v>0.78</v>
      </c>
      <c r="N237" s="165"/>
      <c r="O237" s="165"/>
      <c r="P237" s="149">
        <f t="shared" si="79"/>
        <v>0</v>
      </c>
      <c r="Q237" s="164"/>
      <c r="R237" s="164"/>
      <c r="S237" s="164"/>
    </row>
    <row r="238" ht="18" customHeight="1" spans="1:19">
      <c r="A238" s="160"/>
      <c r="B238" s="161" t="s">
        <v>227</v>
      </c>
      <c r="C238" s="162" t="s">
        <v>297</v>
      </c>
      <c r="D238" s="163">
        <f t="shared" si="76"/>
        <v>1</v>
      </c>
      <c r="E238" s="163">
        <f t="shared" si="77"/>
        <v>1</v>
      </c>
      <c r="F238" s="163">
        <f t="shared" si="78"/>
        <v>1</v>
      </c>
      <c r="G238" s="164">
        <v>1</v>
      </c>
      <c r="H238" s="165"/>
      <c r="I238" s="165"/>
      <c r="J238" s="165"/>
      <c r="K238" s="165"/>
      <c r="L238" s="165"/>
      <c r="M238" s="164"/>
      <c r="N238" s="165"/>
      <c r="O238" s="165"/>
      <c r="P238" s="149">
        <f t="shared" si="79"/>
        <v>0</v>
      </c>
      <c r="Q238" s="164"/>
      <c r="R238" s="164"/>
      <c r="S238" s="164"/>
    </row>
    <row r="239" ht="18" customHeight="1" spans="1:19">
      <c r="A239" s="160"/>
      <c r="B239" s="161" t="s">
        <v>172</v>
      </c>
      <c r="C239" s="162" t="s">
        <v>298</v>
      </c>
      <c r="D239" s="163">
        <f t="shared" si="76"/>
        <v>46.21</v>
      </c>
      <c r="E239" s="163">
        <f t="shared" si="77"/>
        <v>46.21</v>
      </c>
      <c r="F239" s="163">
        <f t="shared" si="78"/>
        <v>46.21</v>
      </c>
      <c r="G239" s="164">
        <v>3.02</v>
      </c>
      <c r="H239" s="165"/>
      <c r="I239" s="165"/>
      <c r="J239" s="165"/>
      <c r="K239" s="165"/>
      <c r="L239" s="165"/>
      <c r="M239" s="164">
        <v>43.19</v>
      </c>
      <c r="N239" s="165"/>
      <c r="O239" s="165"/>
      <c r="P239" s="149">
        <f t="shared" si="79"/>
        <v>0</v>
      </c>
      <c r="Q239" s="164"/>
      <c r="R239" s="164"/>
      <c r="S239" s="164"/>
    </row>
    <row r="240" ht="18" customHeight="1" spans="1:19">
      <c r="A240" s="160"/>
      <c r="B240" s="161" t="s">
        <v>215</v>
      </c>
      <c r="C240" s="162" t="s">
        <v>286</v>
      </c>
      <c r="D240" s="163">
        <f t="shared" si="76"/>
        <v>0.78</v>
      </c>
      <c r="E240" s="163">
        <f t="shared" si="77"/>
        <v>0.78</v>
      </c>
      <c r="F240" s="163">
        <f t="shared" si="78"/>
        <v>0.78</v>
      </c>
      <c r="G240" s="164">
        <v>0.78</v>
      </c>
      <c r="H240" s="165"/>
      <c r="I240" s="165"/>
      <c r="J240" s="165"/>
      <c r="K240" s="165"/>
      <c r="L240" s="165"/>
      <c r="M240" s="164"/>
      <c r="N240" s="165"/>
      <c r="O240" s="165"/>
      <c r="P240" s="149">
        <f t="shared" si="79"/>
        <v>0</v>
      </c>
      <c r="Q240" s="164"/>
      <c r="R240" s="164"/>
      <c r="S240" s="164"/>
    </row>
    <row r="241" s="125" customFormat="1" ht="18" customHeight="1" spans="1:19">
      <c r="A241" s="166" t="s">
        <v>306</v>
      </c>
      <c r="B241" s="167"/>
      <c r="C241" s="168"/>
      <c r="D241" s="153">
        <f>SUM(D242,D255,D259)</f>
        <v>1922.01</v>
      </c>
      <c r="E241" s="153">
        <f t="shared" ref="E241:S241" si="85">SUM(E242,E255,E259)</f>
        <v>1922.01</v>
      </c>
      <c r="F241" s="153">
        <f t="shared" si="85"/>
        <v>1922.01</v>
      </c>
      <c r="G241" s="153">
        <f t="shared" si="85"/>
        <v>1845.94</v>
      </c>
      <c r="H241" s="153">
        <f t="shared" si="85"/>
        <v>0</v>
      </c>
      <c r="I241" s="153">
        <f t="shared" si="85"/>
        <v>0</v>
      </c>
      <c r="J241" s="153">
        <f t="shared" si="85"/>
        <v>0</v>
      </c>
      <c r="K241" s="153">
        <f t="shared" si="85"/>
        <v>0</v>
      </c>
      <c r="L241" s="153">
        <f t="shared" si="85"/>
        <v>0</v>
      </c>
      <c r="M241" s="153">
        <f t="shared" si="85"/>
        <v>76.07</v>
      </c>
      <c r="N241" s="153">
        <f t="shared" si="85"/>
        <v>0</v>
      </c>
      <c r="O241" s="153">
        <f t="shared" si="85"/>
        <v>0</v>
      </c>
      <c r="P241" s="153">
        <f t="shared" si="85"/>
        <v>0</v>
      </c>
      <c r="Q241" s="153">
        <f t="shared" si="85"/>
        <v>0</v>
      </c>
      <c r="R241" s="153">
        <f t="shared" si="85"/>
        <v>0</v>
      </c>
      <c r="S241" s="153">
        <f t="shared" si="85"/>
        <v>0</v>
      </c>
    </row>
    <row r="242" s="125" customFormat="1" ht="18" customHeight="1" spans="1:19">
      <c r="A242" s="157" t="s">
        <v>288</v>
      </c>
      <c r="B242" s="158"/>
      <c r="C242" s="159" t="s">
        <v>255</v>
      </c>
      <c r="D242" s="153">
        <f>SUM(D243:D249,D253,D254)</f>
        <v>1741.3</v>
      </c>
      <c r="E242" s="153">
        <f t="shared" ref="E242:S242" si="86">SUM(E243:E249,E253,E254)</f>
        <v>1741.3</v>
      </c>
      <c r="F242" s="153">
        <f t="shared" si="86"/>
        <v>1741.3</v>
      </c>
      <c r="G242" s="153">
        <f t="shared" si="86"/>
        <v>1732.32</v>
      </c>
      <c r="H242" s="153">
        <f t="shared" si="86"/>
        <v>0</v>
      </c>
      <c r="I242" s="153">
        <f t="shared" si="86"/>
        <v>0</v>
      </c>
      <c r="J242" s="153">
        <f t="shared" si="86"/>
        <v>0</v>
      </c>
      <c r="K242" s="153">
        <f t="shared" si="86"/>
        <v>0</v>
      </c>
      <c r="L242" s="153">
        <f t="shared" si="86"/>
        <v>0</v>
      </c>
      <c r="M242" s="153">
        <f t="shared" si="86"/>
        <v>8.98</v>
      </c>
      <c r="N242" s="153">
        <f t="shared" si="86"/>
        <v>0</v>
      </c>
      <c r="O242" s="153">
        <f t="shared" si="86"/>
        <v>0</v>
      </c>
      <c r="P242" s="153">
        <f t="shared" si="86"/>
        <v>0</v>
      </c>
      <c r="Q242" s="153">
        <f t="shared" si="86"/>
        <v>0</v>
      </c>
      <c r="R242" s="153">
        <f t="shared" si="86"/>
        <v>0</v>
      </c>
      <c r="S242" s="153">
        <f t="shared" si="86"/>
        <v>0</v>
      </c>
    </row>
    <row r="243" ht="18" customHeight="1" spans="1:19">
      <c r="A243" s="160"/>
      <c r="B243" s="161" t="s">
        <v>148</v>
      </c>
      <c r="C243" s="162" t="s">
        <v>256</v>
      </c>
      <c r="D243" s="163">
        <f t="shared" si="76"/>
        <v>447.39</v>
      </c>
      <c r="E243" s="163">
        <f t="shared" si="77"/>
        <v>447.39</v>
      </c>
      <c r="F243" s="163">
        <f t="shared" si="78"/>
        <v>447.39</v>
      </c>
      <c r="G243" s="164">
        <v>447.39</v>
      </c>
      <c r="H243" s="165"/>
      <c r="I243" s="165"/>
      <c r="J243" s="165"/>
      <c r="K243" s="165"/>
      <c r="L243" s="165"/>
      <c r="M243" s="164"/>
      <c r="N243" s="165"/>
      <c r="O243" s="165"/>
      <c r="P243" s="149">
        <f t="shared" si="79"/>
        <v>0</v>
      </c>
      <c r="Q243" s="164"/>
      <c r="R243" s="164"/>
      <c r="S243" s="164"/>
    </row>
    <row r="244" ht="18" customHeight="1" spans="1:19">
      <c r="A244" s="160"/>
      <c r="B244" s="161" t="s">
        <v>152</v>
      </c>
      <c r="C244" s="162" t="s">
        <v>257</v>
      </c>
      <c r="D244" s="163">
        <f t="shared" si="76"/>
        <v>190.4</v>
      </c>
      <c r="E244" s="163">
        <f t="shared" si="77"/>
        <v>190.4</v>
      </c>
      <c r="F244" s="163">
        <f t="shared" si="78"/>
        <v>190.4</v>
      </c>
      <c r="G244" s="164">
        <v>190.4</v>
      </c>
      <c r="H244" s="165"/>
      <c r="I244" s="165"/>
      <c r="J244" s="165"/>
      <c r="K244" s="165"/>
      <c r="L244" s="165"/>
      <c r="M244" s="164"/>
      <c r="N244" s="165"/>
      <c r="O244" s="165"/>
      <c r="P244" s="149">
        <f t="shared" si="79"/>
        <v>0</v>
      </c>
      <c r="Q244" s="164"/>
      <c r="R244" s="164"/>
      <c r="S244" s="164"/>
    </row>
    <row r="245" ht="18" customHeight="1" spans="1:19">
      <c r="A245" s="160"/>
      <c r="B245" s="161" t="s">
        <v>162</v>
      </c>
      <c r="C245" s="162" t="s">
        <v>258</v>
      </c>
      <c r="D245" s="163">
        <f t="shared" si="76"/>
        <v>101.93</v>
      </c>
      <c r="E245" s="163">
        <f t="shared" si="77"/>
        <v>101.93</v>
      </c>
      <c r="F245" s="163">
        <f t="shared" si="78"/>
        <v>101.93</v>
      </c>
      <c r="G245" s="164">
        <v>101.93</v>
      </c>
      <c r="H245" s="165"/>
      <c r="I245" s="165"/>
      <c r="J245" s="165"/>
      <c r="K245" s="165"/>
      <c r="L245" s="165"/>
      <c r="M245" s="164"/>
      <c r="N245" s="165"/>
      <c r="O245" s="165"/>
      <c r="P245" s="149">
        <f t="shared" si="79"/>
        <v>0</v>
      </c>
      <c r="Q245" s="164"/>
      <c r="R245" s="164"/>
      <c r="S245" s="164"/>
    </row>
    <row r="246" ht="18" customHeight="1" spans="1:19">
      <c r="A246" s="160"/>
      <c r="B246" s="161" t="s">
        <v>168</v>
      </c>
      <c r="C246" s="162" t="s">
        <v>289</v>
      </c>
      <c r="D246" s="163">
        <f t="shared" si="76"/>
        <v>537.96</v>
      </c>
      <c r="E246" s="163">
        <f t="shared" si="77"/>
        <v>537.96</v>
      </c>
      <c r="F246" s="163">
        <f t="shared" si="78"/>
        <v>537.96</v>
      </c>
      <c r="G246" s="164">
        <v>537.96</v>
      </c>
      <c r="H246" s="165"/>
      <c r="I246" s="165"/>
      <c r="J246" s="165"/>
      <c r="K246" s="165"/>
      <c r="L246" s="165"/>
      <c r="M246" s="164"/>
      <c r="N246" s="165"/>
      <c r="O246" s="165"/>
      <c r="P246" s="149">
        <f t="shared" si="79"/>
        <v>0</v>
      </c>
      <c r="Q246" s="164"/>
      <c r="R246" s="164"/>
      <c r="S246" s="164"/>
    </row>
    <row r="247" ht="18" customHeight="1" spans="1:19">
      <c r="A247" s="160"/>
      <c r="B247" s="161" t="s">
        <v>172</v>
      </c>
      <c r="C247" s="162" t="s">
        <v>259</v>
      </c>
      <c r="D247" s="163">
        <f t="shared" si="76"/>
        <v>191.85</v>
      </c>
      <c r="E247" s="163">
        <f t="shared" si="77"/>
        <v>191.85</v>
      </c>
      <c r="F247" s="163">
        <f t="shared" si="78"/>
        <v>191.85</v>
      </c>
      <c r="G247" s="164">
        <v>191.85</v>
      </c>
      <c r="H247" s="165"/>
      <c r="I247" s="165"/>
      <c r="J247" s="165"/>
      <c r="K247" s="165"/>
      <c r="L247" s="165"/>
      <c r="M247" s="164"/>
      <c r="N247" s="165"/>
      <c r="O247" s="165"/>
      <c r="P247" s="149">
        <f t="shared" si="79"/>
        <v>0</v>
      </c>
      <c r="Q247" s="164"/>
      <c r="R247" s="164"/>
      <c r="S247" s="164"/>
    </row>
    <row r="248" ht="18" customHeight="1" spans="1:19">
      <c r="A248" s="160"/>
      <c r="B248" s="161" t="s">
        <v>125</v>
      </c>
      <c r="C248" s="162" t="s">
        <v>260</v>
      </c>
      <c r="D248" s="163">
        <f t="shared" si="76"/>
        <v>130.57</v>
      </c>
      <c r="E248" s="163">
        <f t="shared" si="77"/>
        <v>130.57</v>
      </c>
      <c r="F248" s="163">
        <f t="shared" si="78"/>
        <v>130.57</v>
      </c>
      <c r="G248" s="164">
        <v>130.57</v>
      </c>
      <c r="H248" s="165"/>
      <c r="I248" s="165"/>
      <c r="J248" s="165"/>
      <c r="K248" s="165"/>
      <c r="L248" s="165"/>
      <c r="M248" s="164"/>
      <c r="N248" s="165"/>
      <c r="O248" s="165"/>
      <c r="P248" s="149">
        <f t="shared" si="79"/>
        <v>0</v>
      </c>
      <c r="Q248" s="164"/>
      <c r="R248" s="164"/>
      <c r="S248" s="164"/>
    </row>
    <row r="249" ht="18" customHeight="1" spans="1:19">
      <c r="A249" s="160"/>
      <c r="B249" s="161" t="s">
        <v>127</v>
      </c>
      <c r="C249" s="162" t="s">
        <v>261</v>
      </c>
      <c r="D249" s="163">
        <f t="shared" si="76"/>
        <v>14.39</v>
      </c>
      <c r="E249" s="163">
        <f t="shared" si="77"/>
        <v>14.39</v>
      </c>
      <c r="F249" s="163">
        <f t="shared" si="78"/>
        <v>14.39</v>
      </c>
      <c r="G249" s="164">
        <v>14.39</v>
      </c>
      <c r="H249" s="165"/>
      <c r="I249" s="165"/>
      <c r="J249" s="165"/>
      <c r="K249" s="165"/>
      <c r="L249" s="165"/>
      <c r="M249" s="164"/>
      <c r="N249" s="165"/>
      <c r="O249" s="165"/>
      <c r="P249" s="149">
        <f t="shared" si="79"/>
        <v>0</v>
      </c>
      <c r="Q249" s="164"/>
      <c r="R249" s="164"/>
      <c r="S249" s="164"/>
    </row>
    <row r="250" ht="18" customHeight="1" spans="1:19">
      <c r="A250" s="160"/>
      <c r="B250" s="161"/>
      <c r="C250" s="162" t="s">
        <v>262</v>
      </c>
      <c r="D250" s="163">
        <f t="shared" si="76"/>
        <v>1.92</v>
      </c>
      <c r="E250" s="163">
        <f t="shared" si="77"/>
        <v>1.92</v>
      </c>
      <c r="F250" s="163">
        <f t="shared" si="78"/>
        <v>1.92</v>
      </c>
      <c r="G250" s="164">
        <v>1.92</v>
      </c>
      <c r="H250" s="165"/>
      <c r="I250" s="165"/>
      <c r="J250" s="165"/>
      <c r="K250" s="165"/>
      <c r="L250" s="165"/>
      <c r="M250" s="164"/>
      <c r="N250" s="165"/>
      <c r="O250" s="165"/>
      <c r="P250" s="149">
        <f t="shared" si="79"/>
        <v>0</v>
      </c>
      <c r="Q250" s="164"/>
      <c r="R250" s="164"/>
      <c r="S250" s="164"/>
    </row>
    <row r="251" ht="18" customHeight="1" spans="1:19">
      <c r="A251" s="160"/>
      <c r="B251" s="161"/>
      <c r="C251" s="162" t="s">
        <v>263</v>
      </c>
      <c r="D251" s="163">
        <f t="shared" si="76"/>
        <v>5.76</v>
      </c>
      <c r="E251" s="163">
        <f t="shared" si="77"/>
        <v>5.76</v>
      </c>
      <c r="F251" s="163">
        <f t="shared" si="78"/>
        <v>5.76</v>
      </c>
      <c r="G251" s="164">
        <v>5.76</v>
      </c>
      <c r="H251" s="165"/>
      <c r="I251" s="165"/>
      <c r="J251" s="165"/>
      <c r="K251" s="165"/>
      <c r="L251" s="165"/>
      <c r="M251" s="164"/>
      <c r="N251" s="165"/>
      <c r="O251" s="165"/>
      <c r="P251" s="149">
        <f t="shared" si="79"/>
        <v>0</v>
      </c>
      <c r="Q251" s="164"/>
      <c r="R251" s="164"/>
      <c r="S251" s="164"/>
    </row>
    <row r="252" ht="18" customHeight="1" spans="1:19">
      <c r="A252" s="160"/>
      <c r="B252" s="161"/>
      <c r="C252" s="162" t="s">
        <v>264</v>
      </c>
      <c r="D252" s="163">
        <f t="shared" si="76"/>
        <v>6.71</v>
      </c>
      <c r="E252" s="163">
        <f t="shared" si="77"/>
        <v>6.71</v>
      </c>
      <c r="F252" s="163">
        <f t="shared" si="78"/>
        <v>6.71</v>
      </c>
      <c r="G252" s="164">
        <v>6.71</v>
      </c>
      <c r="H252" s="165"/>
      <c r="I252" s="165"/>
      <c r="J252" s="165"/>
      <c r="K252" s="165"/>
      <c r="L252" s="165"/>
      <c r="M252" s="164"/>
      <c r="N252" s="165"/>
      <c r="O252" s="165"/>
      <c r="P252" s="149">
        <f t="shared" si="79"/>
        <v>0</v>
      </c>
      <c r="Q252" s="164"/>
      <c r="R252" s="164"/>
      <c r="S252" s="164"/>
    </row>
    <row r="253" ht="18" customHeight="1" spans="1:19">
      <c r="A253" s="160"/>
      <c r="B253" s="161" t="s">
        <v>128</v>
      </c>
      <c r="C253" s="162" t="s">
        <v>265</v>
      </c>
      <c r="D253" s="163">
        <f t="shared" si="76"/>
        <v>113.03</v>
      </c>
      <c r="E253" s="163">
        <f t="shared" si="77"/>
        <v>113.03</v>
      </c>
      <c r="F253" s="163">
        <f t="shared" si="78"/>
        <v>113.03</v>
      </c>
      <c r="G253" s="164">
        <v>113.03</v>
      </c>
      <c r="H253" s="165"/>
      <c r="I253" s="165"/>
      <c r="J253" s="165"/>
      <c r="K253" s="165"/>
      <c r="L253" s="165"/>
      <c r="M253" s="164"/>
      <c r="N253" s="165"/>
      <c r="O253" s="165"/>
      <c r="P253" s="149">
        <f t="shared" si="79"/>
        <v>0</v>
      </c>
      <c r="Q253" s="164"/>
      <c r="R253" s="164"/>
      <c r="S253" s="164"/>
    </row>
    <row r="254" ht="18" customHeight="1" spans="1:19">
      <c r="A254" s="160"/>
      <c r="B254" s="161" t="s">
        <v>215</v>
      </c>
      <c r="C254" s="162" t="s">
        <v>305</v>
      </c>
      <c r="D254" s="163">
        <f t="shared" si="76"/>
        <v>13.78</v>
      </c>
      <c r="E254" s="163">
        <f t="shared" si="77"/>
        <v>13.78</v>
      </c>
      <c r="F254" s="163">
        <f t="shared" si="78"/>
        <v>13.78</v>
      </c>
      <c r="G254" s="164">
        <v>4.8</v>
      </c>
      <c r="H254" s="165"/>
      <c r="I254" s="165"/>
      <c r="J254" s="165"/>
      <c r="K254" s="165"/>
      <c r="L254" s="165"/>
      <c r="M254" s="164">
        <v>8.98</v>
      </c>
      <c r="N254" s="165"/>
      <c r="O254" s="165"/>
      <c r="P254" s="149">
        <f t="shared" si="79"/>
        <v>0</v>
      </c>
      <c r="Q254" s="164"/>
      <c r="R254" s="164"/>
      <c r="S254" s="164"/>
    </row>
    <row r="255" s="125" customFormat="1" ht="18" customHeight="1" spans="1:19">
      <c r="A255" s="157" t="s">
        <v>266</v>
      </c>
      <c r="B255" s="158"/>
      <c r="C255" s="159" t="s">
        <v>267</v>
      </c>
      <c r="D255" s="153">
        <f>SUM(D256:D258)</f>
        <v>68.81</v>
      </c>
      <c r="E255" s="153">
        <f t="shared" ref="E255:S255" si="87">SUM(E256:E258)</f>
        <v>68.81</v>
      </c>
      <c r="F255" s="153">
        <f t="shared" si="87"/>
        <v>68.81</v>
      </c>
      <c r="G255" s="153">
        <f t="shared" si="87"/>
        <v>24.77</v>
      </c>
      <c r="H255" s="153">
        <f t="shared" si="87"/>
        <v>0</v>
      </c>
      <c r="I255" s="153">
        <f t="shared" si="87"/>
        <v>0</v>
      </c>
      <c r="J255" s="153">
        <f t="shared" si="87"/>
        <v>0</v>
      </c>
      <c r="K255" s="153">
        <f t="shared" si="87"/>
        <v>0</v>
      </c>
      <c r="L255" s="153">
        <f t="shared" si="87"/>
        <v>0</v>
      </c>
      <c r="M255" s="153">
        <f t="shared" si="87"/>
        <v>44.04</v>
      </c>
      <c r="N255" s="153">
        <f t="shared" si="87"/>
        <v>0</v>
      </c>
      <c r="O255" s="153">
        <f t="shared" si="87"/>
        <v>0</v>
      </c>
      <c r="P255" s="153">
        <f t="shared" si="87"/>
        <v>0</v>
      </c>
      <c r="Q255" s="153">
        <f t="shared" si="87"/>
        <v>0</v>
      </c>
      <c r="R255" s="153">
        <f t="shared" si="87"/>
        <v>0</v>
      </c>
      <c r="S255" s="153">
        <f t="shared" si="87"/>
        <v>0</v>
      </c>
    </row>
    <row r="256" s="125" customFormat="1" ht="18" customHeight="1" spans="1:19">
      <c r="A256" s="157"/>
      <c r="B256" s="181" t="s">
        <v>148</v>
      </c>
      <c r="C256" s="182" t="s">
        <v>268</v>
      </c>
      <c r="D256" s="163">
        <f t="shared" si="76"/>
        <v>44.04</v>
      </c>
      <c r="E256" s="163">
        <f t="shared" si="77"/>
        <v>44.04</v>
      </c>
      <c r="F256" s="163">
        <f t="shared" si="78"/>
        <v>44.04</v>
      </c>
      <c r="G256" s="164"/>
      <c r="H256" s="171"/>
      <c r="I256" s="171"/>
      <c r="J256" s="171"/>
      <c r="K256" s="171"/>
      <c r="L256" s="171"/>
      <c r="M256" s="164">
        <v>44.04</v>
      </c>
      <c r="N256" s="171"/>
      <c r="O256" s="171"/>
      <c r="P256" s="149">
        <f t="shared" si="79"/>
        <v>0</v>
      </c>
      <c r="Q256" s="164"/>
      <c r="R256" s="164"/>
      <c r="S256" s="164"/>
    </row>
    <row r="257" ht="18" customHeight="1" spans="1:19">
      <c r="A257" s="160"/>
      <c r="B257" s="161" t="s">
        <v>143</v>
      </c>
      <c r="C257" s="162" t="s">
        <v>275</v>
      </c>
      <c r="D257" s="163">
        <f t="shared" si="76"/>
        <v>24.46</v>
      </c>
      <c r="E257" s="163">
        <f t="shared" si="77"/>
        <v>24.46</v>
      </c>
      <c r="F257" s="163">
        <f t="shared" si="78"/>
        <v>24.46</v>
      </c>
      <c r="G257" s="164">
        <v>24.46</v>
      </c>
      <c r="H257" s="165"/>
      <c r="I257" s="165"/>
      <c r="J257" s="165"/>
      <c r="K257" s="165"/>
      <c r="L257" s="165"/>
      <c r="M257" s="164"/>
      <c r="N257" s="165"/>
      <c r="O257" s="165"/>
      <c r="P257" s="149">
        <f t="shared" si="79"/>
        <v>0</v>
      </c>
      <c r="Q257" s="164"/>
      <c r="R257" s="164"/>
      <c r="S257" s="164"/>
    </row>
    <row r="258" ht="18" customHeight="1" spans="1:19">
      <c r="A258" s="160"/>
      <c r="B258" s="161" t="s">
        <v>276</v>
      </c>
      <c r="C258" s="162" t="s">
        <v>277</v>
      </c>
      <c r="D258" s="163">
        <f t="shared" si="76"/>
        <v>0.31</v>
      </c>
      <c r="E258" s="163">
        <f t="shared" si="77"/>
        <v>0.31</v>
      </c>
      <c r="F258" s="163">
        <f t="shared" si="78"/>
        <v>0.31</v>
      </c>
      <c r="G258" s="164">
        <v>0.31</v>
      </c>
      <c r="H258" s="165"/>
      <c r="I258" s="165"/>
      <c r="J258" s="165"/>
      <c r="K258" s="165"/>
      <c r="L258" s="165"/>
      <c r="M258" s="164"/>
      <c r="N258" s="165"/>
      <c r="O258" s="165"/>
      <c r="P258" s="149">
        <f t="shared" si="79"/>
        <v>0</v>
      </c>
      <c r="Q258" s="164"/>
      <c r="R258" s="164"/>
      <c r="S258" s="164"/>
    </row>
    <row r="259" s="125" customFormat="1" ht="18" customHeight="1" spans="1:19">
      <c r="A259" s="157" t="s">
        <v>283</v>
      </c>
      <c r="B259" s="158"/>
      <c r="C259" s="159" t="s">
        <v>284</v>
      </c>
      <c r="D259" s="153">
        <f>SUM(D260:D262)</f>
        <v>111.9</v>
      </c>
      <c r="E259" s="153">
        <f t="shared" ref="E259:S259" si="88">SUM(E260:E262)</f>
        <v>111.9</v>
      </c>
      <c r="F259" s="153">
        <f t="shared" si="88"/>
        <v>111.9</v>
      </c>
      <c r="G259" s="153">
        <f t="shared" si="88"/>
        <v>88.85</v>
      </c>
      <c r="H259" s="153">
        <f t="shared" si="88"/>
        <v>0</v>
      </c>
      <c r="I259" s="153">
        <f t="shared" si="88"/>
        <v>0</v>
      </c>
      <c r="J259" s="153">
        <f t="shared" si="88"/>
        <v>0</v>
      </c>
      <c r="K259" s="153">
        <f t="shared" si="88"/>
        <v>0</v>
      </c>
      <c r="L259" s="153">
        <f t="shared" si="88"/>
        <v>0</v>
      </c>
      <c r="M259" s="153">
        <f t="shared" si="88"/>
        <v>23.05</v>
      </c>
      <c r="N259" s="153">
        <f t="shared" si="88"/>
        <v>0</v>
      </c>
      <c r="O259" s="153">
        <f t="shared" si="88"/>
        <v>0</v>
      </c>
      <c r="P259" s="153">
        <f t="shared" si="88"/>
        <v>0</v>
      </c>
      <c r="Q259" s="153">
        <f t="shared" si="88"/>
        <v>0</v>
      </c>
      <c r="R259" s="153">
        <f t="shared" si="88"/>
        <v>0</v>
      </c>
      <c r="S259" s="153">
        <f t="shared" si="88"/>
        <v>0</v>
      </c>
    </row>
    <row r="260" ht="18" customHeight="1" spans="1:19">
      <c r="A260" s="160"/>
      <c r="B260" s="161" t="s">
        <v>152</v>
      </c>
      <c r="C260" s="162" t="s">
        <v>285</v>
      </c>
      <c r="D260" s="163">
        <f t="shared" si="76"/>
        <v>86.95</v>
      </c>
      <c r="E260" s="163">
        <f t="shared" si="77"/>
        <v>86.95</v>
      </c>
      <c r="F260" s="163">
        <f t="shared" si="78"/>
        <v>86.95</v>
      </c>
      <c r="G260" s="164">
        <v>86.95</v>
      </c>
      <c r="H260" s="165"/>
      <c r="I260" s="165"/>
      <c r="J260" s="165"/>
      <c r="K260" s="165"/>
      <c r="L260" s="165"/>
      <c r="M260" s="164"/>
      <c r="N260" s="165"/>
      <c r="O260" s="165"/>
      <c r="P260" s="149">
        <f t="shared" si="79"/>
        <v>0</v>
      </c>
      <c r="Q260" s="164"/>
      <c r="R260" s="164"/>
      <c r="S260" s="164"/>
    </row>
    <row r="261" ht="18" customHeight="1" spans="1:19">
      <c r="A261" s="160"/>
      <c r="B261" s="161" t="s">
        <v>172</v>
      </c>
      <c r="C261" s="162" t="s">
        <v>298</v>
      </c>
      <c r="D261" s="163">
        <f t="shared" si="76"/>
        <v>24.41</v>
      </c>
      <c r="E261" s="163">
        <f t="shared" si="77"/>
        <v>24.41</v>
      </c>
      <c r="F261" s="163">
        <f t="shared" si="78"/>
        <v>24.41</v>
      </c>
      <c r="G261" s="164">
        <v>1.36</v>
      </c>
      <c r="H261" s="165"/>
      <c r="I261" s="165"/>
      <c r="J261" s="165"/>
      <c r="K261" s="165"/>
      <c r="L261" s="165"/>
      <c r="M261" s="164">
        <v>23.05</v>
      </c>
      <c r="N261" s="165"/>
      <c r="O261" s="165"/>
      <c r="P261" s="149">
        <f t="shared" si="79"/>
        <v>0</v>
      </c>
      <c r="Q261" s="164"/>
      <c r="R261" s="164"/>
      <c r="S261" s="164"/>
    </row>
    <row r="262" ht="18" customHeight="1" spans="1:19">
      <c r="A262" s="160"/>
      <c r="B262" s="161" t="s">
        <v>215</v>
      </c>
      <c r="C262" s="162" t="s">
        <v>286</v>
      </c>
      <c r="D262" s="163">
        <f t="shared" si="76"/>
        <v>0.54</v>
      </c>
      <c r="E262" s="163">
        <f t="shared" si="77"/>
        <v>0.54</v>
      </c>
      <c r="F262" s="163">
        <f t="shared" si="78"/>
        <v>0.54</v>
      </c>
      <c r="G262" s="164">
        <v>0.54</v>
      </c>
      <c r="H262" s="165"/>
      <c r="I262" s="165"/>
      <c r="J262" s="165"/>
      <c r="K262" s="165"/>
      <c r="L262" s="165"/>
      <c r="M262" s="164"/>
      <c r="N262" s="165"/>
      <c r="O262" s="165"/>
      <c r="P262" s="149">
        <f t="shared" si="79"/>
        <v>0</v>
      </c>
      <c r="Q262" s="164"/>
      <c r="R262" s="164"/>
      <c r="S262" s="164"/>
    </row>
    <row r="263" s="125" customFormat="1" ht="18" customHeight="1" spans="1:19">
      <c r="A263" s="166" t="s">
        <v>307</v>
      </c>
      <c r="B263" s="167"/>
      <c r="C263" s="168"/>
      <c r="D263" s="153">
        <f>SUM(D264,D277,D282)</f>
        <v>1629.64</v>
      </c>
      <c r="E263" s="153">
        <f t="shared" ref="E263:S263" si="89">SUM(E264,E277,E282)</f>
        <v>1629.64</v>
      </c>
      <c r="F263" s="153">
        <f t="shared" si="89"/>
        <v>1629.64</v>
      </c>
      <c r="G263" s="153">
        <f t="shared" si="89"/>
        <v>1551.9</v>
      </c>
      <c r="H263" s="153">
        <f t="shared" si="89"/>
        <v>0</v>
      </c>
      <c r="I263" s="153">
        <f t="shared" si="89"/>
        <v>0</v>
      </c>
      <c r="J263" s="153">
        <f t="shared" si="89"/>
        <v>0</v>
      </c>
      <c r="K263" s="153">
        <f t="shared" si="89"/>
        <v>0</v>
      </c>
      <c r="L263" s="153">
        <f t="shared" si="89"/>
        <v>0</v>
      </c>
      <c r="M263" s="153">
        <f t="shared" si="89"/>
        <v>77.74</v>
      </c>
      <c r="N263" s="153">
        <f t="shared" si="89"/>
        <v>0</v>
      </c>
      <c r="O263" s="153">
        <f t="shared" si="89"/>
        <v>0</v>
      </c>
      <c r="P263" s="153">
        <f t="shared" si="89"/>
        <v>0</v>
      </c>
      <c r="Q263" s="153">
        <f t="shared" si="89"/>
        <v>0</v>
      </c>
      <c r="R263" s="153">
        <f t="shared" si="89"/>
        <v>0</v>
      </c>
      <c r="S263" s="153">
        <f t="shared" si="89"/>
        <v>0</v>
      </c>
    </row>
    <row r="264" s="125" customFormat="1" ht="18" customHeight="1" spans="1:19">
      <c r="A264" s="157" t="s">
        <v>288</v>
      </c>
      <c r="B264" s="158"/>
      <c r="C264" s="159" t="s">
        <v>255</v>
      </c>
      <c r="D264" s="153">
        <f>SUM(D265:D271,D275:D276)</f>
        <v>1464.33</v>
      </c>
      <c r="E264" s="153">
        <f t="shared" ref="E264:S264" si="90">SUM(E265:E271,E275:E276)</f>
        <v>1464.33</v>
      </c>
      <c r="F264" s="153">
        <f t="shared" si="90"/>
        <v>1464.33</v>
      </c>
      <c r="G264" s="153">
        <f t="shared" si="90"/>
        <v>1464.33</v>
      </c>
      <c r="H264" s="153">
        <f t="shared" si="90"/>
        <v>0</v>
      </c>
      <c r="I264" s="153">
        <f t="shared" si="90"/>
        <v>0</v>
      </c>
      <c r="J264" s="153">
        <f t="shared" si="90"/>
        <v>0</v>
      </c>
      <c r="K264" s="153">
        <f t="shared" si="90"/>
        <v>0</v>
      </c>
      <c r="L264" s="153">
        <f t="shared" si="90"/>
        <v>0</v>
      </c>
      <c r="M264" s="153">
        <f t="shared" si="90"/>
        <v>0</v>
      </c>
      <c r="N264" s="153">
        <f t="shared" si="90"/>
        <v>0</v>
      </c>
      <c r="O264" s="153">
        <f t="shared" si="90"/>
        <v>0</v>
      </c>
      <c r="P264" s="153">
        <f t="shared" si="90"/>
        <v>0</v>
      </c>
      <c r="Q264" s="153">
        <f t="shared" si="90"/>
        <v>0</v>
      </c>
      <c r="R264" s="153">
        <f t="shared" si="90"/>
        <v>0</v>
      </c>
      <c r="S264" s="153">
        <f t="shared" si="90"/>
        <v>0</v>
      </c>
    </row>
    <row r="265" ht="18" customHeight="1" spans="1:19">
      <c r="A265" s="160"/>
      <c r="B265" s="161" t="s">
        <v>148</v>
      </c>
      <c r="C265" s="162" t="s">
        <v>256</v>
      </c>
      <c r="D265" s="163">
        <f t="shared" ref="D264:D327" si="91">SUM(E265,P265)</f>
        <v>373.64</v>
      </c>
      <c r="E265" s="163">
        <f t="shared" si="77"/>
        <v>373.64</v>
      </c>
      <c r="F265" s="163">
        <f t="shared" si="78"/>
        <v>373.64</v>
      </c>
      <c r="G265" s="164">
        <v>373.64</v>
      </c>
      <c r="H265" s="165"/>
      <c r="I265" s="165"/>
      <c r="J265" s="165"/>
      <c r="K265" s="165"/>
      <c r="L265" s="165"/>
      <c r="M265" s="164"/>
      <c r="N265" s="165"/>
      <c r="O265" s="165"/>
      <c r="P265" s="149">
        <f t="shared" si="79"/>
        <v>0</v>
      </c>
      <c r="Q265" s="164"/>
      <c r="R265" s="164"/>
      <c r="S265" s="164"/>
    </row>
    <row r="266" ht="18" customHeight="1" spans="1:19">
      <c r="A266" s="160"/>
      <c r="B266" s="161" t="s">
        <v>152</v>
      </c>
      <c r="C266" s="162" t="s">
        <v>257</v>
      </c>
      <c r="D266" s="163">
        <f t="shared" si="91"/>
        <v>161.49</v>
      </c>
      <c r="E266" s="163">
        <f t="shared" ref="E266:E329" si="92">SUM(F266,N266,O266)</f>
        <v>161.49</v>
      </c>
      <c r="F266" s="163">
        <f t="shared" ref="F266:F329" si="93">SUM(G266:M266)</f>
        <v>161.49</v>
      </c>
      <c r="G266" s="164">
        <v>161.49</v>
      </c>
      <c r="H266" s="165"/>
      <c r="I266" s="165"/>
      <c r="J266" s="165"/>
      <c r="K266" s="165"/>
      <c r="L266" s="165"/>
      <c r="M266" s="164"/>
      <c r="N266" s="165"/>
      <c r="O266" s="165"/>
      <c r="P266" s="149">
        <f t="shared" ref="P266:P329" si="94">SUM(Q266:S266)</f>
        <v>0</v>
      </c>
      <c r="Q266" s="164"/>
      <c r="R266" s="164"/>
      <c r="S266" s="164"/>
    </row>
    <row r="267" ht="18" customHeight="1" spans="1:19">
      <c r="A267" s="160"/>
      <c r="B267" s="161" t="s">
        <v>162</v>
      </c>
      <c r="C267" s="162" t="s">
        <v>258</v>
      </c>
      <c r="D267" s="163">
        <f t="shared" si="91"/>
        <v>85.91</v>
      </c>
      <c r="E267" s="163">
        <f t="shared" si="92"/>
        <v>85.91</v>
      </c>
      <c r="F267" s="163">
        <f t="shared" si="93"/>
        <v>85.91</v>
      </c>
      <c r="G267" s="164">
        <v>85.91</v>
      </c>
      <c r="H267" s="165"/>
      <c r="I267" s="165"/>
      <c r="J267" s="165"/>
      <c r="K267" s="165"/>
      <c r="L267" s="165"/>
      <c r="M267" s="164"/>
      <c r="N267" s="165"/>
      <c r="O267" s="165"/>
      <c r="P267" s="149">
        <f t="shared" si="94"/>
        <v>0</v>
      </c>
      <c r="Q267" s="164"/>
      <c r="R267" s="164"/>
      <c r="S267" s="164"/>
    </row>
    <row r="268" ht="18" customHeight="1" spans="1:19">
      <c r="A268" s="160"/>
      <c r="B268" s="161" t="s">
        <v>168</v>
      </c>
      <c r="C268" s="162" t="s">
        <v>289</v>
      </c>
      <c r="D268" s="163">
        <f t="shared" si="91"/>
        <v>455.87</v>
      </c>
      <c r="E268" s="163">
        <f t="shared" si="92"/>
        <v>455.87</v>
      </c>
      <c r="F268" s="163">
        <f t="shared" si="93"/>
        <v>455.87</v>
      </c>
      <c r="G268" s="164">
        <v>455.87</v>
      </c>
      <c r="H268" s="165"/>
      <c r="I268" s="165"/>
      <c r="J268" s="165"/>
      <c r="K268" s="165"/>
      <c r="L268" s="165"/>
      <c r="M268" s="164"/>
      <c r="N268" s="165"/>
      <c r="O268" s="165"/>
      <c r="P268" s="149">
        <f t="shared" si="94"/>
        <v>0</v>
      </c>
      <c r="Q268" s="164"/>
      <c r="R268" s="164"/>
      <c r="S268" s="164"/>
    </row>
    <row r="269" ht="18" customHeight="1" spans="1:19">
      <c r="A269" s="160"/>
      <c r="B269" s="161" t="s">
        <v>172</v>
      </c>
      <c r="C269" s="162" t="s">
        <v>259</v>
      </c>
      <c r="D269" s="163">
        <f t="shared" si="91"/>
        <v>158.47</v>
      </c>
      <c r="E269" s="163">
        <f t="shared" si="92"/>
        <v>158.47</v>
      </c>
      <c r="F269" s="163">
        <f t="shared" si="93"/>
        <v>158.47</v>
      </c>
      <c r="G269" s="164">
        <v>158.47</v>
      </c>
      <c r="H269" s="165"/>
      <c r="I269" s="165"/>
      <c r="J269" s="165"/>
      <c r="K269" s="165"/>
      <c r="L269" s="165"/>
      <c r="M269" s="164"/>
      <c r="N269" s="165"/>
      <c r="O269" s="165"/>
      <c r="P269" s="149">
        <f t="shared" si="94"/>
        <v>0</v>
      </c>
      <c r="Q269" s="164"/>
      <c r="R269" s="164"/>
      <c r="S269" s="164"/>
    </row>
    <row r="270" ht="18" customHeight="1" spans="1:19">
      <c r="A270" s="160"/>
      <c r="B270" s="161" t="s">
        <v>125</v>
      </c>
      <c r="C270" s="162" t="s">
        <v>260</v>
      </c>
      <c r="D270" s="163">
        <f t="shared" si="91"/>
        <v>114.72</v>
      </c>
      <c r="E270" s="163">
        <f t="shared" si="92"/>
        <v>114.72</v>
      </c>
      <c r="F270" s="163">
        <f t="shared" si="93"/>
        <v>114.72</v>
      </c>
      <c r="G270" s="164">
        <v>114.72</v>
      </c>
      <c r="H270" s="165"/>
      <c r="I270" s="165"/>
      <c r="J270" s="165"/>
      <c r="K270" s="165"/>
      <c r="L270" s="165"/>
      <c r="M270" s="164"/>
      <c r="N270" s="165"/>
      <c r="O270" s="165"/>
      <c r="P270" s="149">
        <f t="shared" si="94"/>
        <v>0</v>
      </c>
      <c r="Q270" s="164"/>
      <c r="R270" s="164"/>
      <c r="S270" s="164"/>
    </row>
    <row r="271" ht="18" customHeight="1" spans="1:19">
      <c r="A271" s="160"/>
      <c r="B271" s="161" t="s">
        <v>127</v>
      </c>
      <c r="C271" s="162" t="s">
        <v>261</v>
      </c>
      <c r="D271" s="163">
        <f t="shared" si="91"/>
        <v>12.64</v>
      </c>
      <c r="E271" s="163">
        <f t="shared" si="92"/>
        <v>12.64</v>
      </c>
      <c r="F271" s="163">
        <f t="shared" si="93"/>
        <v>12.64</v>
      </c>
      <c r="G271" s="164">
        <v>12.64</v>
      </c>
      <c r="H271" s="165"/>
      <c r="I271" s="165"/>
      <c r="J271" s="165"/>
      <c r="K271" s="165"/>
      <c r="L271" s="165"/>
      <c r="M271" s="164"/>
      <c r="N271" s="165"/>
      <c r="O271" s="165"/>
      <c r="P271" s="149">
        <f t="shared" si="94"/>
        <v>0</v>
      </c>
      <c r="Q271" s="164"/>
      <c r="R271" s="164"/>
      <c r="S271" s="164"/>
    </row>
    <row r="272" ht="18" customHeight="1" spans="1:19">
      <c r="A272" s="160"/>
      <c r="B272" s="161"/>
      <c r="C272" s="162" t="s">
        <v>262</v>
      </c>
      <c r="D272" s="163">
        <f t="shared" si="91"/>
        <v>1.98</v>
      </c>
      <c r="E272" s="163">
        <f t="shared" si="92"/>
        <v>1.98</v>
      </c>
      <c r="F272" s="163">
        <f t="shared" si="93"/>
        <v>1.98</v>
      </c>
      <c r="G272" s="164">
        <v>1.98</v>
      </c>
      <c r="H272" s="165"/>
      <c r="I272" s="165"/>
      <c r="J272" s="165"/>
      <c r="K272" s="165"/>
      <c r="L272" s="165"/>
      <c r="M272" s="164"/>
      <c r="N272" s="165"/>
      <c r="O272" s="165"/>
      <c r="P272" s="149">
        <f t="shared" si="94"/>
        <v>0</v>
      </c>
      <c r="Q272" s="164"/>
      <c r="R272" s="164"/>
      <c r="S272" s="164"/>
    </row>
    <row r="273" ht="18" customHeight="1" spans="1:19">
      <c r="A273" s="160"/>
      <c r="B273" s="161"/>
      <c r="C273" s="162" t="s">
        <v>263</v>
      </c>
      <c r="D273" s="163">
        <f t="shared" si="91"/>
        <v>4.89</v>
      </c>
      <c r="E273" s="163">
        <f t="shared" si="92"/>
        <v>4.89</v>
      </c>
      <c r="F273" s="163">
        <f t="shared" si="93"/>
        <v>4.89</v>
      </c>
      <c r="G273" s="164">
        <v>4.89</v>
      </c>
      <c r="H273" s="165"/>
      <c r="I273" s="165"/>
      <c r="J273" s="165"/>
      <c r="K273" s="165"/>
      <c r="L273" s="165"/>
      <c r="M273" s="164"/>
      <c r="N273" s="165"/>
      <c r="O273" s="165"/>
      <c r="P273" s="149">
        <f t="shared" si="94"/>
        <v>0</v>
      </c>
      <c r="Q273" s="164"/>
      <c r="R273" s="164"/>
      <c r="S273" s="164"/>
    </row>
    <row r="274" ht="18" customHeight="1" spans="1:19">
      <c r="A274" s="160"/>
      <c r="B274" s="161"/>
      <c r="C274" s="162" t="s">
        <v>264</v>
      </c>
      <c r="D274" s="163">
        <f t="shared" si="91"/>
        <v>5.77</v>
      </c>
      <c r="E274" s="163">
        <f t="shared" si="92"/>
        <v>5.77</v>
      </c>
      <c r="F274" s="163">
        <f t="shared" si="93"/>
        <v>5.77</v>
      </c>
      <c r="G274" s="164">
        <v>5.77</v>
      </c>
      <c r="H274" s="165"/>
      <c r="I274" s="165"/>
      <c r="J274" s="165"/>
      <c r="K274" s="165"/>
      <c r="L274" s="165"/>
      <c r="M274" s="164"/>
      <c r="N274" s="165"/>
      <c r="O274" s="165"/>
      <c r="P274" s="149">
        <f t="shared" si="94"/>
        <v>0</v>
      </c>
      <c r="Q274" s="164"/>
      <c r="R274" s="164"/>
      <c r="S274" s="164"/>
    </row>
    <row r="275" ht="18" customHeight="1" spans="1:19">
      <c r="A275" s="160"/>
      <c r="B275" s="161" t="s">
        <v>128</v>
      </c>
      <c r="C275" s="162" t="s">
        <v>265</v>
      </c>
      <c r="D275" s="163">
        <f t="shared" si="91"/>
        <v>94.99</v>
      </c>
      <c r="E275" s="163">
        <f t="shared" si="92"/>
        <v>94.99</v>
      </c>
      <c r="F275" s="163">
        <f t="shared" si="93"/>
        <v>94.99</v>
      </c>
      <c r="G275" s="164">
        <v>94.99</v>
      </c>
      <c r="H275" s="165"/>
      <c r="I275" s="165"/>
      <c r="J275" s="165"/>
      <c r="K275" s="165"/>
      <c r="L275" s="165"/>
      <c r="M275" s="164"/>
      <c r="N275" s="165"/>
      <c r="O275" s="165"/>
      <c r="P275" s="149">
        <f t="shared" si="94"/>
        <v>0</v>
      </c>
      <c r="Q275" s="164"/>
      <c r="R275" s="164"/>
      <c r="S275" s="164"/>
    </row>
    <row r="276" ht="18" customHeight="1" spans="1:19">
      <c r="A276" s="160"/>
      <c r="B276" s="161" t="s">
        <v>215</v>
      </c>
      <c r="C276" s="162" t="s">
        <v>305</v>
      </c>
      <c r="D276" s="163">
        <f t="shared" si="91"/>
        <v>6.6</v>
      </c>
      <c r="E276" s="163">
        <f t="shared" si="92"/>
        <v>6.6</v>
      </c>
      <c r="F276" s="163">
        <f t="shared" si="93"/>
        <v>6.6</v>
      </c>
      <c r="G276" s="164">
        <v>6.6</v>
      </c>
      <c r="H276" s="165"/>
      <c r="I276" s="165"/>
      <c r="J276" s="165"/>
      <c r="K276" s="165"/>
      <c r="L276" s="165"/>
      <c r="M276" s="164"/>
      <c r="N276" s="165"/>
      <c r="O276" s="165"/>
      <c r="P276" s="149">
        <f t="shared" si="94"/>
        <v>0</v>
      </c>
      <c r="Q276" s="164"/>
      <c r="R276" s="164"/>
      <c r="S276" s="164"/>
    </row>
    <row r="277" s="125" customFormat="1" ht="18" customHeight="1" spans="1:19">
      <c r="A277" s="157" t="s">
        <v>266</v>
      </c>
      <c r="B277" s="158"/>
      <c r="C277" s="159" t="s">
        <v>267</v>
      </c>
      <c r="D277" s="153">
        <f>SUM(D278:D281)</f>
        <v>88.46</v>
      </c>
      <c r="E277" s="153">
        <f t="shared" ref="E277:S277" si="95">SUM(E278:E281)</f>
        <v>88.46</v>
      </c>
      <c r="F277" s="153">
        <f t="shared" si="95"/>
        <v>88.46</v>
      </c>
      <c r="G277" s="153">
        <f t="shared" si="95"/>
        <v>20.88</v>
      </c>
      <c r="H277" s="153">
        <f t="shared" si="95"/>
        <v>0</v>
      </c>
      <c r="I277" s="153">
        <f t="shared" si="95"/>
        <v>0</v>
      </c>
      <c r="J277" s="153">
        <f t="shared" si="95"/>
        <v>0</v>
      </c>
      <c r="K277" s="153">
        <f t="shared" si="95"/>
        <v>0</v>
      </c>
      <c r="L277" s="153">
        <f t="shared" si="95"/>
        <v>0</v>
      </c>
      <c r="M277" s="153">
        <f t="shared" si="95"/>
        <v>67.58</v>
      </c>
      <c r="N277" s="153">
        <f t="shared" si="95"/>
        <v>0</v>
      </c>
      <c r="O277" s="153">
        <f t="shared" si="95"/>
        <v>0</v>
      </c>
      <c r="P277" s="153">
        <f t="shared" si="95"/>
        <v>0</v>
      </c>
      <c r="Q277" s="153">
        <f t="shared" si="95"/>
        <v>0</v>
      </c>
      <c r="R277" s="153">
        <f t="shared" si="95"/>
        <v>0</v>
      </c>
      <c r="S277" s="153">
        <f t="shared" si="95"/>
        <v>0</v>
      </c>
    </row>
    <row r="278" s="125" customFormat="1" ht="18" customHeight="1" spans="1:19">
      <c r="A278" s="157"/>
      <c r="B278" s="181" t="s">
        <v>148</v>
      </c>
      <c r="C278" s="182" t="s">
        <v>268</v>
      </c>
      <c r="D278" s="163">
        <f t="shared" si="91"/>
        <v>63.58</v>
      </c>
      <c r="E278" s="163">
        <f t="shared" si="92"/>
        <v>63.58</v>
      </c>
      <c r="F278" s="163">
        <f t="shared" si="93"/>
        <v>63.58</v>
      </c>
      <c r="G278" s="164"/>
      <c r="H278" s="171"/>
      <c r="I278" s="171"/>
      <c r="J278" s="171"/>
      <c r="K278" s="171"/>
      <c r="L278" s="171"/>
      <c r="M278" s="164">
        <v>63.58</v>
      </c>
      <c r="N278" s="171"/>
      <c r="O278" s="171"/>
      <c r="P278" s="149">
        <f t="shared" si="94"/>
        <v>0</v>
      </c>
      <c r="Q278" s="164"/>
      <c r="R278" s="164"/>
      <c r="S278" s="164"/>
    </row>
    <row r="279" s="125" customFormat="1" ht="18" customHeight="1" spans="1:19">
      <c r="A279" s="157"/>
      <c r="B279" s="181" t="s">
        <v>128</v>
      </c>
      <c r="C279" s="182" t="s">
        <v>295</v>
      </c>
      <c r="D279" s="163">
        <f t="shared" si="91"/>
        <v>4</v>
      </c>
      <c r="E279" s="163">
        <f t="shared" si="92"/>
        <v>4</v>
      </c>
      <c r="F279" s="163">
        <f t="shared" si="93"/>
        <v>4</v>
      </c>
      <c r="G279" s="164"/>
      <c r="H279" s="171"/>
      <c r="I279" s="171"/>
      <c r="J279" s="171"/>
      <c r="K279" s="171"/>
      <c r="L279" s="171"/>
      <c r="M279" s="164">
        <v>4</v>
      </c>
      <c r="N279" s="171"/>
      <c r="O279" s="171"/>
      <c r="P279" s="149">
        <f t="shared" si="94"/>
        <v>0</v>
      </c>
      <c r="Q279" s="164"/>
      <c r="R279" s="164"/>
      <c r="S279" s="164"/>
    </row>
    <row r="280" ht="18" customHeight="1" spans="1:19">
      <c r="A280" s="160"/>
      <c r="B280" s="161" t="s">
        <v>143</v>
      </c>
      <c r="C280" s="162" t="s">
        <v>275</v>
      </c>
      <c r="D280" s="163">
        <f t="shared" si="91"/>
        <v>20.61</v>
      </c>
      <c r="E280" s="163">
        <f t="shared" si="92"/>
        <v>20.61</v>
      </c>
      <c r="F280" s="163">
        <f t="shared" si="93"/>
        <v>20.61</v>
      </c>
      <c r="G280" s="164">
        <v>20.61</v>
      </c>
      <c r="H280" s="165"/>
      <c r="I280" s="165"/>
      <c r="J280" s="165"/>
      <c r="K280" s="165"/>
      <c r="L280" s="165"/>
      <c r="M280" s="164"/>
      <c r="N280" s="165"/>
      <c r="O280" s="165"/>
      <c r="P280" s="149">
        <f t="shared" si="94"/>
        <v>0</v>
      </c>
      <c r="Q280" s="164"/>
      <c r="R280" s="164"/>
      <c r="S280" s="164"/>
    </row>
    <row r="281" ht="18" customHeight="1" spans="1:19">
      <c r="A281" s="160"/>
      <c r="B281" s="161" t="s">
        <v>276</v>
      </c>
      <c r="C281" s="162" t="s">
        <v>277</v>
      </c>
      <c r="D281" s="163">
        <f t="shared" si="91"/>
        <v>0.27</v>
      </c>
      <c r="E281" s="163">
        <f t="shared" si="92"/>
        <v>0.27</v>
      </c>
      <c r="F281" s="163">
        <f t="shared" si="93"/>
        <v>0.27</v>
      </c>
      <c r="G281" s="164">
        <v>0.27</v>
      </c>
      <c r="H281" s="165"/>
      <c r="I281" s="165"/>
      <c r="J281" s="165"/>
      <c r="K281" s="165"/>
      <c r="L281" s="165"/>
      <c r="M281" s="164"/>
      <c r="N281" s="165"/>
      <c r="O281" s="165"/>
      <c r="P281" s="149">
        <f t="shared" si="94"/>
        <v>0</v>
      </c>
      <c r="Q281" s="164"/>
      <c r="R281" s="164"/>
      <c r="S281" s="164"/>
    </row>
    <row r="282" s="125" customFormat="1" ht="18" customHeight="1" spans="1:19">
      <c r="A282" s="157" t="s">
        <v>283</v>
      </c>
      <c r="B282" s="158"/>
      <c r="C282" s="159" t="s">
        <v>284</v>
      </c>
      <c r="D282" s="153">
        <f>SUM(D283:D285)</f>
        <v>76.85</v>
      </c>
      <c r="E282" s="153">
        <f t="shared" ref="E282:S282" si="96">SUM(E283:E285)</f>
        <v>76.85</v>
      </c>
      <c r="F282" s="153">
        <f t="shared" si="96"/>
        <v>76.85</v>
      </c>
      <c r="G282" s="153">
        <f t="shared" si="96"/>
        <v>66.69</v>
      </c>
      <c r="H282" s="153">
        <f t="shared" si="96"/>
        <v>0</v>
      </c>
      <c r="I282" s="153">
        <f t="shared" si="96"/>
        <v>0</v>
      </c>
      <c r="J282" s="153">
        <f t="shared" si="96"/>
        <v>0</v>
      </c>
      <c r="K282" s="153">
        <f t="shared" si="96"/>
        <v>0</v>
      </c>
      <c r="L282" s="153">
        <f t="shared" si="96"/>
        <v>0</v>
      </c>
      <c r="M282" s="153">
        <f t="shared" si="96"/>
        <v>10.16</v>
      </c>
      <c r="N282" s="153">
        <f t="shared" si="96"/>
        <v>0</v>
      </c>
      <c r="O282" s="153">
        <f t="shared" si="96"/>
        <v>0</v>
      </c>
      <c r="P282" s="153">
        <f t="shared" si="96"/>
        <v>0</v>
      </c>
      <c r="Q282" s="153">
        <f t="shared" si="96"/>
        <v>0</v>
      </c>
      <c r="R282" s="153">
        <f t="shared" si="96"/>
        <v>0</v>
      </c>
      <c r="S282" s="153">
        <f t="shared" si="96"/>
        <v>0</v>
      </c>
    </row>
    <row r="283" ht="18" customHeight="1" spans="1:19">
      <c r="A283" s="160"/>
      <c r="B283" s="161" t="s">
        <v>152</v>
      </c>
      <c r="C283" s="162" t="s">
        <v>285</v>
      </c>
      <c r="D283" s="163">
        <f t="shared" si="91"/>
        <v>65.11</v>
      </c>
      <c r="E283" s="163">
        <f t="shared" si="92"/>
        <v>65.11</v>
      </c>
      <c r="F283" s="163">
        <f t="shared" si="93"/>
        <v>65.11</v>
      </c>
      <c r="G283" s="164">
        <v>65.11</v>
      </c>
      <c r="H283" s="165"/>
      <c r="I283" s="165"/>
      <c r="J283" s="165"/>
      <c r="K283" s="165"/>
      <c r="L283" s="165"/>
      <c r="M283" s="164"/>
      <c r="N283" s="165"/>
      <c r="O283" s="165"/>
      <c r="P283" s="149">
        <f t="shared" si="94"/>
        <v>0</v>
      </c>
      <c r="Q283" s="164"/>
      <c r="R283" s="164"/>
      <c r="S283" s="164"/>
    </row>
    <row r="284" ht="18" customHeight="1" spans="1:19">
      <c r="A284" s="160"/>
      <c r="B284" s="161" t="s">
        <v>172</v>
      </c>
      <c r="C284" s="162" t="s">
        <v>298</v>
      </c>
      <c r="D284" s="163">
        <f t="shared" si="91"/>
        <v>11.34</v>
      </c>
      <c r="E284" s="163">
        <f t="shared" si="92"/>
        <v>11.34</v>
      </c>
      <c r="F284" s="163">
        <f t="shared" si="93"/>
        <v>11.34</v>
      </c>
      <c r="G284" s="164">
        <v>1.18</v>
      </c>
      <c r="H284" s="165"/>
      <c r="I284" s="165"/>
      <c r="J284" s="165"/>
      <c r="K284" s="165"/>
      <c r="L284" s="165"/>
      <c r="M284" s="164">
        <v>10.16</v>
      </c>
      <c r="N284" s="165"/>
      <c r="O284" s="165"/>
      <c r="P284" s="149">
        <f t="shared" si="94"/>
        <v>0</v>
      </c>
      <c r="Q284" s="164"/>
      <c r="R284" s="164"/>
      <c r="S284" s="164"/>
    </row>
    <row r="285" ht="18" customHeight="1" spans="1:19">
      <c r="A285" s="160"/>
      <c r="B285" s="161" t="s">
        <v>215</v>
      </c>
      <c r="C285" s="162" t="s">
        <v>286</v>
      </c>
      <c r="D285" s="163">
        <f t="shared" si="91"/>
        <v>0.4</v>
      </c>
      <c r="E285" s="163">
        <f t="shared" si="92"/>
        <v>0.4</v>
      </c>
      <c r="F285" s="163">
        <f t="shared" si="93"/>
        <v>0.4</v>
      </c>
      <c r="G285" s="164">
        <v>0.4</v>
      </c>
      <c r="H285" s="165"/>
      <c r="I285" s="165"/>
      <c r="J285" s="165"/>
      <c r="K285" s="165"/>
      <c r="L285" s="165"/>
      <c r="M285" s="164"/>
      <c r="N285" s="165"/>
      <c r="O285" s="165"/>
      <c r="P285" s="149">
        <f t="shared" si="94"/>
        <v>0</v>
      </c>
      <c r="Q285" s="164"/>
      <c r="R285" s="164"/>
      <c r="S285" s="164"/>
    </row>
    <row r="286" s="125" customFormat="1" ht="18" customHeight="1" spans="1:19">
      <c r="A286" s="166" t="s">
        <v>308</v>
      </c>
      <c r="B286" s="167"/>
      <c r="C286" s="168"/>
      <c r="D286" s="153">
        <f>SUM(D287,D300,D303)</f>
        <v>608.3</v>
      </c>
      <c r="E286" s="153">
        <f t="shared" ref="E286:S286" si="97">SUM(E287,E300,E303)</f>
        <v>608.3</v>
      </c>
      <c r="F286" s="153">
        <f t="shared" si="97"/>
        <v>608.3</v>
      </c>
      <c r="G286" s="153">
        <f t="shared" si="97"/>
        <v>604.28</v>
      </c>
      <c r="H286" s="153">
        <f t="shared" si="97"/>
        <v>0</v>
      </c>
      <c r="I286" s="153">
        <f t="shared" si="97"/>
        <v>0</v>
      </c>
      <c r="J286" s="153">
        <f t="shared" si="97"/>
        <v>0</v>
      </c>
      <c r="K286" s="153">
        <f t="shared" si="97"/>
        <v>0</v>
      </c>
      <c r="L286" s="153">
        <f t="shared" si="97"/>
        <v>0</v>
      </c>
      <c r="M286" s="153">
        <f t="shared" si="97"/>
        <v>4.02</v>
      </c>
      <c r="N286" s="153">
        <f t="shared" si="97"/>
        <v>0</v>
      </c>
      <c r="O286" s="153">
        <f t="shared" si="97"/>
        <v>0</v>
      </c>
      <c r="P286" s="153">
        <f t="shared" si="97"/>
        <v>0</v>
      </c>
      <c r="Q286" s="153">
        <f t="shared" si="97"/>
        <v>0</v>
      </c>
      <c r="R286" s="153">
        <f t="shared" si="97"/>
        <v>0</v>
      </c>
      <c r="S286" s="153">
        <f t="shared" si="97"/>
        <v>0</v>
      </c>
    </row>
    <row r="287" s="125" customFormat="1" ht="18" customHeight="1" spans="1:19">
      <c r="A287" s="157" t="s">
        <v>288</v>
      </c>
      <c r="B287" s="158"/>
      <c r="C287" s="159" t="s">
        <v>255</v>
      </c>
      <c r="D287" s="153">
        <f>SUM(D288:D294,D298:D299)</f>
        <v>577.9</v>
      </c>
      <c r="E287" s="153">
        <f t="shared" ref="E287:S287" si="98">SUM(E288:E294,E298:E299)</f>
        <v>577.9</v>
      </c>
      <c r="F287" s="153">
        <f t="shared" si="98"/>
        <v>577.9</v>
      </c>
      <c r="G287" s="153">
        <f t="shared" si="98"/>
        <v>577.9</v>
      </c>
      <c r="H287" s="153">
        <f t="shared" si="98"/>
        <v>0</v>
      </c>
      <c r="I287" s="153">
        <f t="shared" si="98"/>
        <v>0</v>
      </c>
      <c r="J287" s="153">
        <f t="shared" si="98"/>
        <v>0</v>
      </c>
      <c r="K287" s="153">
        <f t="shared" si="98"/>
        <v>0</v>
      </c>
      <c r="L287" s="153">
        <f t="shared" si="98"/>
        <v>0</v>
      </c>
      <c r="M287" s="153">
        <f t="shared" si="98"/>
        <v>0</v>
      </c>
      <c r="N287" s="153">
        <f t="shared" si="98"/>
        <v>0</v>
      </c>
      <c r="O287" s="153">
        <f t="shared" si="98"/>
        <v>0</v>
      </c>
      <c r="P287" s="153">
        <f t="shared" si="98"/>
        <v>0</v>
      </c>
      <c r="Q287" s="153">
        <f t="shared" si="98"/>
        <v>0</v>
      </c>
      <c r="R287" s="153">
        <f t="shared" si="98"/>
        <v>0</v>
      </c>
      <c r="S287" s="153">
        <f t="shared" si="98"/>
        <v>0</v>
      </c>
    </row>
    <row r="288" ht="18" customHeight="1" spans="1:19">
      <c r="A288" s="160"/>
      <c r="B288" s="161" t="s">
        <v>148</v>
      </c>
      <c r="C288" s="162" t="s">
        <v>256</v>
      </c>
      <c r="D288" s="163">
        <f t="shared" si="91"/>
        <v>145.2</v>
      </c>
      <c r="E288" s="163">
        <f t="shared" si="92"/>
        <v>145.2</v>
      </c>
      <c r="F288" s="163">
        <f t="shared" si="93"/>
        <v>145.2</v>
      </c>
      <c r="G288" s="164">
        <v>145.2</v>
      </c>
      <c r="H288" s="165"/>
      <c r="I288" s="165"/>
      <c r="J288" s="165"/>
      <c r="K288" s="165"/>
      <c r="L288" s="165"/>
      <c r="M288" s="164"/>
      <c r="N288" s="165"/>
      <c r="O288" s="165"/>
      <c r="P288" s="149">
        <f t="shared" si="94"/>
        <v>0</v>
      </c>
      <c r="Q288" s="164"/>
      <c r="R288" s="164"/>
      <c r="S288" s="164"/>
    </row>
    <row r="289" ht="18" customHeight="1" spans="1:19">
      <c r="A289" s="160"/>
      <c r="B289" s="161" t="s">
        <v>152</v>
      </c>
      <c r="C289" s="162" t="s">
        <v>257</v>
      </c>
      <c r="D289" s="163">
        <f t="shared" si="91"/>
        <v>63.91</v>
      </c>
      <c r="E289" s="163">
        <f t="shared" si="92"/>
        <v>63.91</v>
      </c>
      <c r="F289" s="163">
        <f t="shared" si="93"/>
        <v>63.91</v>
      </c>
      <c r="G289" s="164">
        <v>63.91</v>
      </c>
      <c r="H289" s="165"/>
      <c r="I289" s="165"/>
      <c r="J289" s="165"/>
      <c r="K289" s="165"/>
      <c r="L289" s="165"/>
      <c r="M289" s="164"/>
      <c r="N289" s="165"/>
      <c r="O289" s="165"/>
      <c r="P289" s="149">
        <f t="shared" si="94"/>
        <v>0</v>
      </c>
      <c r="Q289" s="164"/>
      <c r="R289" s="164"/>
      <c r="S289" s="164"/>
    </row>
    <row r="290" ht="18" customHeight="1" spans="1:19">
      <c r="A290" s="160"/>
      <c r="B290" s="161" t="s">
        <v>162</v>
      </c>
      <c r="C290" s="162" t="s">
        <v>258</v>
      </c>
      <c r="D290" s="163">
        <f t="shared" si="91"/>
        <v>33.16</v>
      </c>
      <c r="E290" s="163">
        <f t="shared" si="92"/>
        <v>33.16</v>
      </c>
      <c r="F290" s="163">
        <f t="shared" si="93"/>
        <v>33.16</v>
      </c>
      <c r="G290" s="164">
        <v>33.16</v>
      </c>
      <c r="H290" s="165"/>
      <c r="I290" s="165"/>
      <c r="J290" s="165"/>
      <c r="K290" s="165"/>
      <c r="L290" s="165"/>
      <c r="M290" s="164"/>
      <c r="N290" s="165"/>
      <c r="O290" s="165"/>
      <c r="P290" s="149">
        <f t="shared" si="94"/>
        <v>0</v>
      </c>
      <c r="Q290" s="164"/>
      <c r="R290" s="164"/>
      <c r="S290" s="164"/>
    </row>
    <row r="291" ht="18" customHeight="1" spans="1:19">
      <c r="A291" s="160"/>
      <c r="B291" s="161" t="s">
        <v>168</v>
      </c>
      <c r="C291" s="162" t="s">
        <v>289</v>
      </c>
      <c r="D291" s="163">
        <f t="shared" si="91"/>
        <v>172.47</v>
      </c>
      <c r="E291" s="163">
        <f t="shared" si="92"/>
        <v>172.47</v>
      </c>
      <c r="F291" s="163">
        <f t="shared" si="93"/>
        <v>172.47</v>
      </c>
      <c r="G291" s="164">
        <v>172.47</v>
      </c>
      <c r="H291" s="165"/>
      <c r="I291" s="165"/>
      <c r="J291" s="165"/>
      <c r="K291" s="165"/>
      <c r="L291" s="165"/>
      <c r="M291" s="164"/>
      <c r="N291" s="165"/>
      <c r="O291" s="165"/>
      <c r="P291" s="149">
        <f t="shared" si="94"/>
        <v>0</v>
      </c>
      <c r="Q291" s="164"/>
      <c r="R291" s="164"/>
      <c r="S291" s="164"/>
    </row>
    <row r="292" ht="18" customHeight="1" spans="1:19">
      <c r="A292" s="160"/>
      <c r="B292" s="161" t="s">
        <v>172</v>
      </c>
      <c r="C292" s="162" t="s">
        <v>259</v>
      </c>
      <c r="D292" s="163">
        <f t="shared" si="91"/>
        <v>60.94</v>
      </c>
      <c r="E292" s="163">
        <f t="shared" si="92"/>
        <v>60.94</v>
      </c>
      <c r="F292" s="163">
        <f t="shared" si="93"/>
        <v>60.94</v>
      </c>
      <c r="G292" s="164">
        <v>60.94</v>
      </c>
      <c r="H292" s="165"/>
      <c r="I292" s="165"/>
      <c r="J292" s="165"/>
      <c r="K292" s="165"/>
      <c r="L292" s="165"/>
      <c r="M292" s="164"/>
      <c r="N292" s="165"/>
      <c r="O292" s="165"/>
      <c r="P292" s="149">
        <f t="shared" si="94"/>
        <v>0</v>
      </c>
      <c r="Q292" s="164"/>
      <c r="R292" s="164"/>
      <c r="S292" s="164"/>
    </row>
    <row r="293" ht="18" customHeight="1" spans="1:19">
      <c r="A293" s="160"/>
      <c r="B293" s="161" t="s">
        <v>125</v>
      </c>
      <c r="C293" s="162" t="s">
        <v>260</v>
      </c>
      <c r="D293" s="163">
        <f t="shared" si="91"/>
        <v>44.04</v>
      </c>
      <c r="E293" s="163">
        <f t="shared" si="92"/>
        <v>44.04</v>
      </c>
      <c r="F293" s="163">
        <f t="shared" si="93"/>
        <v>44.04</v>
      </c>
      <c r="G293" s="164">
        <v>44.04</v>
      </c>
      <c r="H293" s="165"/>
      <c r="I293" s="165"/>
      <c r="J293" s="165"/>
      <c r="K293" s="165"/>
      <c r="L293" s="165"/>
      <c r="M293" s="164"/>
      <c r="N293" s="165"/>
      <c r="O293" s="165"/>
      <c r="P293" s="149">
        <f t="shared" si="94"/>
        <v>0</v>
      </c>
      <c r="Q293" s="164"/>
      <c r="R293" s="164"/>
      <c r="S293" s="164"/>
    </row>
    <row r="294" ht="18" customHeight="1" spans="1:19">
      <c r="A294" s="160"/>
      <c r="B294" s="161" t="s">
        <v>127</v>
      </c>
      <c r="C294" s="162" t="s">
        <v>261</v>
      </c>
      <c r="D294" s="163">
        <f t="shared" si="91"/>
        <v>5.81</v>
      </c>
      <c r="E294" s="163">
        <f t="shared" si="92"/>
        <v>5.81</v>
      </c>
      <c r="F294" s="163">
        <f t="shared" si="93"/>
        <v>5.81</v>
      </c>
      <c r="G294" s="164">
        <v>5.81</v>
      </c>
      <c r="H294" s="165"/>
      <c r="I294" s="165"/>
      <c r="J294" s="165"/>
      <c r="K294" s="165"/>
      <c r="L294" s="165"/>
      <c r="M294" s="164"/>
      <c r="N294" s="165"/>
      <c r="O294" s="165"/>
      <c r="P294" s="149">
        <f t="shared" si="94"/>
        <v>0</v>
      </c>
      <c r="Q294" s="164"/>
      <c r="R294" s="164"/>
      <c r="S294" s="164"/>
    </row>
    <row r="295" ht="18" customHeight="1" spans="1:19">
      <c r="A295" s="160"/>
      <c r="B295" s="161"/>
      <c r="C295" s="162" t="s">
        <v>262</v>
      </c>
      <c r="D295" s="163">
        <f t="shared" si="91"/>
        <v>1.64</v>
      </c>
      <c r="E295" s="163">
        <f t="shared" si="92"/>
        <v>1.64</v>
      </c>
      <c r="F295" s="163">
        <f t="shared" si="93"/>
        <v>1.64</v>
      </c>
      <c r="G295" s="164">
        <v>1.64</v>
      </c>
      <c r="H295" s="165"/>
      <c r="I295" s="165"/>
      <c r="J295" s="165"/>
      <c r="K295" s="165"/>
      <c r="L295" s="165"/>
      <c r="M295" s="164"/>
      <c r="N295" s="165"/>
      <c r="O295" s="165"/>
      <c r="P295" s="149">
        <f t="shared" si="94"/>
        <v>0</v>
      </c>
      <c r="Q295" s="164"/>
      <c r="R295" s="164"/>
      <c r="S295" s="164"/>
    </row>
    <row r="296" ht="18" customHeight="1" spans="1:19">
      <c r="A296" s="160"/>
      <c r="B296" s="161"/>
      <c r="C296" s="162" t="s">
        <v>263</v>
      </c>
      <c r="D296" s="163">
        <f t="shared" si="91"/>
        <v>1.93</v>
      </c>
      <c r="E296" s="163">
        <f t="shared" si="92"/>
        <v>1.93</v>
      </c>
      <c r="F296" s="163">
        <f t="shared" si="93"/>
        <v>1.93</v>
      </c>
      <c r="G296" s="164">
        <v>1.93</v>
      </c>
      <c r="H296" s="165"/>
      <c r="I296" s="165"/>
      <c r="J296" s="165"/>
      <c r="K296" s="165"/>
      <c r="L296" s="165"/>
      <c r="M296" s="164"/>
      <c r="N296" s="165"/>
      <c r="O296" s="165"/>
      <c r="P296" s="149">
        <f t="shared" si="94"/>
        <v>0</v>
      </c>
      <c r="Q296" s="164"/>
      <c r="R296" s="164"/>
      <c r="S296" s="164"/>
    </row>
    <row r="297" ht="18" customHeight="1" spans="1:19">
      <c r="A297" s="160"/>
      <c r="B297" s="161"/>
      <c r="C297" s="162" t="s">
        <v>264</v>
      </c>
      <c r="D297" s="163">
        <f t="shared" si="91"/>
        <v>2.24</v>
      </c>
      <c r="E297" s="163">
        <f t="shared" si="92"/>
        <v>2.24</v>
      </c>
      <c r="F297" s="163">
        <f t="shared" si="93"/>
        <v>2.24</v>
      </c>
      <c r="G297" s="164">
        <v>2.24</v>
      </c>
      <c r="H297" s="165"/>
      <c r="I297" s="165"/>
      <c r="J297" s="165"/>
      <c r="K297" s="165"/>
      <c r="L297" s="165"/>
      <c r="M297" s="164"/>
      <c r="N297" s="165"/>
      <c r="O297" s="165"/>
      <c r="P297" s="149">
        <f t="shared" si="94"/>
        <v>0</v>
      </c>
      <c r="Q297" s="164"/>
      <c r="R297" s="164"/>
      <c r="S297" s="164"/>
    </row>
    <row r="298" ht="18" customHeight="1" spans="1:19">
      <c r="A298" s="160"/>
      <c r="B298" s="161" t="s">
        <v>128</v>
      </c>
      <c r="C298" s="162" t="s">
        <v>265</v>
      </c>
      <c r="D298" s="163">
        <f t="shared" si="91"/>
        <v>37.97</v>
      </c>
      <c r="E298" s="163">
        <f t="shared" si="92"/>
        <v>37.97</v>
      </c>
      <c r="F298" s="163">
        <f t="shared" si="93"/>
        <v>37.97</v>
      </c>
      <c r="G298" s="164">
        <v>37.97</v>
      </c>
      <c r="H298" s="165"/>
      <c r="I298" s="165"/>
      <c r="J298" s="165"/>
      <c r="K298" s="165"/>
      <c r="L298" s="165"/>
      <c r="M298" s="164"/>
      <c r="N298" s="165"/>
      <c r="O298" s="165"/>
      <c r="P298" s="149">
        <f t="shared" si="94"/>
        <v>0</v>
      </c>
      <c r="Q298" s="164"/>
      <c r="R298" s="164"/>
      <c r="S298" s="164"/>
    </row>
    <row r="299" ht="18" customHeight="1" spans="1:19">
      <c r="A299" s="160"/>
      <c r="B299" s="161" t="s">
        <v>215</v>
      </c>
      <c r="C299" s="162" t="s">
        <v>305</v>
      </c>
      <c r="D299" s="163">
        <f t="shared" si="91"/>
        <v>14.4</v>
      </c>
      <c r="E299" s="163">
        <f t="shared" si="92"/>
        <v>14.4</v>
      </c>
      <c r="F299" s="163">
        <f t="shared" si="93"/>
        <v>14.4</v>
      </c>
      <c r="G299" s="164">
        <v>14.4</v>
      </c>
      <c r="H299" s="165"/>
      <c r="I299" s="165"/>
      <c r="J299" s="165"/>
      <c r="K299" s="165"/>
      <c r="L299" s="165"/>
      <c r="M299" s="164"/>
      <c r="N299" s="165"/>
      <c r="O299" s="165"/>
      <c r="P299" s="149">
        <f t="shared" si="94"/>
        <v>0</v>
      </c>
      <c r="Q299" s="164"/>
      <c r="R299" s="164"/>
      <c r="S299" s="164"/>
    </row>
    <row r="300" s="125" customFormat="1" ht="18" customHeight="1" spans="1:19">
      <c r="A300" s="157" t="s">
        <v>266</v>
      </c>
      <c r="B300" s="158"/>
      <c r="C300" s="159" t="s">
        <v>267</v>
      </c>
      <c r="D300" s="153">
        <f>SUM(D301:D302)</f>
        <v>8.08</v>
      </c>
      <c r="E300" s="153">
        <f t="shared" ref="E300:S300" si="99">SUM(E301:E302)</f>
        <v>8.08</v>
      </c>
      <c r="F300" s="153">
        <f t="shared" si="99"/>
        <v>8.08</v>
      </c>
      <c r="G300" s="153">
        <f t="shared" si="99"/>
        <v>8.08</v>
      </c>
      <c r="H300" s="153">
        <f t="shared" si="99"/>
        <v>0</v>
      </c>
      <c r="I300" s="153">
        <f t="shared" si="99"/>
        <v>0</v>
      </c>
      <c r="J300" s="153">
        <f t="shared" si="99"/>
        <v>0</v>
      </c>
      <c r="K300" s="153">
        <f t="shared" si="99"/>
        <v>0</v>
      </c>
      <c r="L300" s="153">
        <f t="shared" si="99"/>
        <v>0</v>
      </c>
      <c r="M300" s="153">
        <f t="shared" si="99"/>
        <v>0</v>
      </c>
      <c r="N300" s="153">
        <f t="shared" si="99"/>
        <v>0</v>
      </c>
      <c r="O300" s="153">
        <f t="shared" si="99"/>
        <v>0</v>
      </c>
      <c r="P300" s="153">
        <f t="shared" si="99"/>
        <v>0</v>
      </c>
      <c r="Q300" s="153">
        <f t="shared" si="99"/>
        <v>0</v>
      </c>
      <c r="R300" s="153">
        <f t="shared" si="99"/>
        <v>0</v>
      </c>
      <c r="S300" s="153">
        <f t="shared" si="99"/>
        <v>0</v>
      </c>
    </row>
    <row r="301" ht="18" customHeight="1" spans="1:19">
      <c r="A301" s="160"/>
      <c r="B301" s="161" t="s">
        <v>143</v>
      </c>
      <c r="C301" s="162" t="s">
        <v>275</v>
      </c>
      <c r="D301" s="163">
        <f t="shared" si="91"/>
        <v>7.96</v>
      </c>
      <c r="E301" s="163">
        <f t="shared" si="92"/>
        <v>7.96</v>
      </c>
      <c r="F301" s="163">
        <f t="shared" si="93"/>
        <v>7.96</v>
      </c>
      <c r="G301" s="164">
        <v>7.96</v>
      </c>
      <c r="H301" s="165"/>
      <c r="I301" s="165"/>
      <c r="J301" s="165"/>
      <c r="K301" s="165"/>
      <c r="L301" s="165"/>
      <c r="M301" s="164"/>
      <c r="N301" s="165"/>
      <c r="O301" s="165"/>
      <c r="P301" s="149">
        <f t="shared" si="94"/>
        <v>0</v>
      </c>
      <c r="Q301" s="164"/>
      <c r="R301" s="164"/>
      <c r="S301" s="164"/>
    </row>
    <row r="302" ht="18" customHeight="1" spans="1:19">
      <c r="A302" s="160"/>
      <c r="B302" s="161" t="s">
        <v>276</v>
      </c>
      <c r="C302" s="162" t="s">
        <v>277</v>
      </c>
      <c r="D302" s="163">
        <f t="shared" si="91"/>
        <v>0.12</v>
      </c>
      <c r="E302" s="163">
        <f t="shared" si="92"/>
        <v>0.12</v>
      </c>
      <c r="F302" s="163">
        <f t="shared" si="93"/>
        <v>0.12</v>
      </c>
      <c r="G302" s="164">
        <v>0.12</v>
      </c>
      <c r="H302" s="165"/>
      <c r="I302" s="165"/>
      <c r="J302" s="165"/>
      <c r="K302" s="165"/>
      <c r="L302" s="165"/>
      <c r="M302" s="164"/>
      <c r="N302" s="165"/>
      <c r="O302" s="165"/>
      <c r="P302" s="149">
        <f t="shared" si="94"/>
        <v>0</v>
      </c>
      <c r="Q302" s="164"/>
      <c r="R302" s="164"/>
      <c r="S302" s="164"/>
    </row>
    <row r="303" s="125" customFormat="1" ht="18" customHeight="1" spans="1:19">
      <c r="A303" s="157" t="s">
        <v>283</v>
      </c>
      <c r="B303" s="158"/>
      <c r="C303" s="159" t="s">
        <v>284</v>
      </c>
      <c r="D303" s="153">
        <f>SUM(D304:D306)</f>
        <v>22.32</v>
      </c>
      <c r="E303" s="153">
        <f t="shared" ref="E303:S303" si="100">SUM(E304:E306)</f>
        <v>22.32</v>
      </c>
      <c r="F303" s="153">
        <f t="shared" si="100"/>
        <v>22.32</v>
      </c>
      <c r="G303" s="153">
        <f t="shared" si="100"/>
        <v>18.3</v>
      </c>
      <c r="H303" s="153">
        <f t="shared" si="100"/>
        <v>0</v>
      </c>
      <c r="I303" s="153">
        <f t="shared" si="100"/>
        <v>0</v>
      </c>
      <c r="J303" s="153">
        <f t="shared" si="100"/>
        <v>0</v>
      </c>
      <c r="K303" s="153">
        <f t="shared" si="100"/>
        <v>0</v>
      </c>
      <c r="L303" s="153">
        <f t="shared" si="100"/>
        <v>0</v>
      </c>
      <c r="M303" s="153">
        <f t="shared" si="100"/>
        <v>4.02</v>
      </c>
      <c r="N303" s="153">
        <f t="shared" si="100"/>
        <v>0</v>
      </c>
      <c r="O303" s="153">
        <f t="shared" si="100"/>
        <v>0</v>
      </c>
      <c r="P303" s="153">
        <f t="shared" si="100"/>
        <v>0</v>
      </c>
      <c r="Q303" s="153">
        <f t="shared" si="100"/>
        <v>0</v>
      </c>
      <c r="R303" s="153">
        <f t="shared" si="100"/>
        <v>0</v>
      </c>
      <c r="S303" s="153">
        <f t="shared" si="100"/>
        <v>0</v>
      </c>
    </row>
    <row r="304" ht="18" customHeight="1" spans="1:19">
      <c r="A304" s="160"/>
      <c r="B304" s="161" t="s">
        <v>152</v>
      </c>
      <c r="C304" s="162" t="s">
        <v>285</v>
      </c>
      <c r="D304" s="163">
        <f t="shared" si="91"/>
        <v>13.13</v>
      </c>
      <c r="E304" s="163">
        <f t="shared" si="92"/>
        <v>13.13</v>
      </c>
      <c r="F304" s="163">
        <f t="shared" si="93"/>
        <v>13.13</v>
      </c>
      <c r="G304" s="164">
        <v>13.13</v>
      </c>
      <c r="H304" s="165"/>
      <c r="I304" s="165"/>
      <c r="J304" s="165"/>
      <c r="K304" s="165"/>
      <c r="L304" s="165"/>
      <c r="M304" s="164"/>
      <c r="N304" s="165"/>
      <c r="O304" s="165"/>
      <c r="P304" s="149">
        <f t="shared" si="94"/>
        <v>0</v>
      </c>
      <c r="Q304" s="164"/>
      <c r="R304" s="164"/>
      <c r="S304" s="164"/>
    </row>
    <row r="305" ht="18" customHeight="1" spans="1:19">
      <c r="A305" s="160"/>
      <c r="B305" s="161" t="s">
        <v>172</v>
      </c>
      <c r="C305" s="162" t="s">
        <v>298</v>
      </c>
      <c r="D305" s="163">
        <f t="shared" si="91"/>
        <v>9.11</v>
      </c>
      <c r="E305" s="163">
        <f t="shared" si="92"/>
        <v>9.11</v>
      </c>
      <c r="F305" s="163">
        <f t="shared" si="93"/>
        <v>9.11</v>
      </c>
      <c r="G305" s="164">
        <v>5.09</v>
      </c>
      <c r="H305" s="165"/>
      <c r="I305" s="165"/>
      <c r="J305" s="165"/>
      <c r="K305" s="165"/>
      <c r="L305" s="165"/>
      <c r="M305" s="164">
        <v>4.02</v>
      </c>
      <c r="N305" s="165"/>
      <c r="O305" s="165"/>
      <c r="P305" s="149">
        <f t="shared" si="94"/>
        <v>0</v>
      </c>
      <c r="Q305" s="164"/>
      <c r="R305" s="164"/>
      <c r="S305" s="164"/>
    </row>
    <row r="306" ht="18" customHeight="1" spans="1:19">
      <c r="A306" s="160"/>
      <c r="B306" s="161" t="s">
        <v>215</v>
      </c>
      <c r="C306" s="162" t="s">
        <v>286</v>
      </c>
      <c r="D306" s="163">
        <f t="shared" si="91"/>
        <v>0.08</v>
      </c>
      <c r="E306" s="163">
        <f t="shared" si="92"/>
        <v>0.08</v>
      </c>
      <c r="F306" s="163">
        <f t="shared" si="93"/>
        <v>0.08</v>
      </c>
      <c r="G306" s="164">
        <v>0.08</v>
      </c>
      <c r="H306" s="165"/>
      <c r="I306" s="165"/>
      <c r="J306" s="165"/>
      <c r="K306" s="165"/>
      <c r="L306" s="165"/>
      <c r="M306" s="164"/>
      <c r="N306" s="165"/>
      <c r="O306" s="165"/>
      <c r="P306" s="149">
        <f t="shared" si="94"/>
        <v>0</v>
      </c>
      <c r="Q306" s="164"/>
      <c r="R306" s="164"/>
      <c r="S306" s="164"/>
    </row>
    <row r="307" s="125" customFormat="1" ht="18" customHeight="1" spans="1:19">
      <c r="A307" s="166" t="s">
        <v>309</v>
      </c>
      <c r="B307" s="167"/>
      <c r="C307" s="168"/>
      <c r="D307" s="153">
        <f>SUM(D308,D321,D326)</f>
        <v>130.68</v>
      </c>
      <c r="E307" s="153">
        <f t="shared" ref="E307:S307" si="101">SUM(E308,E321,E326)</f>
        <v>130.68</v>
      </c>
      <c r="F307" s="153">
        <f t="shared" si="101"/>
        <v>130.68</v>
      </c>
      <c r="G307" s="153">
        <f t="shared" si="101"/>
        <v>116.75</v>
      </c>
      <c r="H307" s="153">
        <f t="shared" si="101"/>
        <v>0</v>
      </c>
      <c r="I307" s="153">
        <f t="shared" si="101"/>
        <v>0</v>
      </c>
      <c r="J307" s="153">
        <f t="shared" si="101"/>
        <v>0</v>
      </c>
      <c r="K307" s="153">
        <f t="shared" si="101"/>
        <v>0</v>
      </c>
      <c r="L307" s="153">
        <f t="shared" si="101"/>
        <v>0</v>
      </c>
      <c r="M307" s="153">
        <f t="shared" si="101"/>
        <v>13.93</v>
      </c>
      <c r="N307" s="153">
        <f t="shared" si="101"/>
        <v>0</v>
      </c>
      <c r="O307" s="153">
        <f t="shared" si="101"/>
        <v>0</v>
      </c>
      <c r="P307" s="153">
        <f t="shared" si="101"/>
        <v>0</v>
      </c>
      <c r="Q307" s="153">
        <f t="shared" si="101"/>
        <v>0</v>
      </c>
      <c r="R307" s="153">
        <f t="shared" si="101"/>
        <v>0</v>
      </c>
      <c r="S307" s="153">
        <f t="shared" si="101"/>
        <v>0</v>
      </c>
    </row>
    <row r="308" s="125" customFormat="1" ht="18" customHeight="1" spans="1:19">
      <c r="A308" s="157" t="s">
        <v>288</v>
      </c>
      <c r="B308" s="158"/>
      <c r="C308" s="159" t="s">
        <v>255</v>
      </c>
      <c r="D308" s="153">
        <f>SUM(D309:D315,D319:D320)</f>
        <v>115.13</v>
      </c>
      <c r="E308" s="153">
        <f t="shared" ref="E308:S308" si="102">SUM(E309:E315,E319:E320)</f>
        <v>115.13</v>
      </c>
      <c r="F308" s="153">
        <f t="shared" si="102"/>
        <v>115.13</v>
      </c>
      <c r="G308" s="153">
        <f t="shared" si="102"/>
        <v>115.13</v>
      </c>
      <c r="H308" s="153">
        <f t="shared" si="102"/>
        <v>0</v>
      </c>
      <c r="I308" s="153">
        <f t="shared" si="102"/>
        <v>0</v>
      </c>
      <c r="J308" s="153">
        <f t="shared" si="102"/>
        <v>0</v>
      </c>
      <c r="K308" s="153">
        <f t="shared" si="102"/>
        <v>0</v>
      </c>
      <c r="L308" s="153">
        <f t="shared" si="102"/>
        <v>0</v>
      </c>
      <c r="M308" s="153">
        <f t="shared" si="102"/>
        <v>0</v>
      </c>
      <c r="N308" s="153">
        <f t="shared" si="102"/>
        <v>0</v>
      </c>
      <c r="O308" s="153">
        <f t="shared" si="102"/>
        <v>0</v>
      </c>
      <c r="P308" s="153">
        <f t="shared" si="102"/>
        <v>0</v>
      </c>
      <c r="Q308" s="153">
        <f t="shared" si="102"/>
        <v>0</v>
      </c>
      <c r="R308" s="153">
        <f t="shared" si="102"/>
        <v>0</v>
      </c>
      <c r="S308" s="153">
        <f t="shared" si="102"/>
        <v>0</v>
      </c>
    </row>
    <row r="309" ht="18" customHeight="1" spans="1:19">
      <c r="A309" s="160"/>
      <c r="B309" s="161" t="s">
        <v>148</v>
      </c>
      <c r="C309" s="162" t="s">
        <v>256</v>
      </c>
      <c r="D309" s="163">
        <f t="shared" si="91"/>
        <v>22.6</v>
      </c>
      <c r="E309" s="163">
        <f t="shared" si="92"/>
        <v>22.6</v>
      </c>
      <c r="F309" s="163">
        <f t="shared" si="93"/>
        <v>22.6</v>
      </c>
      <c r="G309" s="164">
        <v>22.6</v>
      </c>
      <c r="H309" s="165"/>
      <c r="I309" s="165"/>
      <c r="J309" s="165"/>
      <c r="K309" s="165"/>
      <c r="L309" s="165"/>
      <c r="M309" s="164"/>
      <c r="N309" s="165"/>
      <c r="O309" s="165"/>
      <c r="P309" s="149">
        <f t="shared" si="94"/>
        <v>0</v>
      </c>
      <c r="Q309" s="164"/>
      <c r="R309" s="164"/>
      <c r="S309" s="164"/>
    </row>
    <row r="310" ht="18" customHeight="1" spans="1:19">
      <c r="A310" s="160"/>
      <c r="B310" s="161" t="s">
        <v>152</v>
      </c>
      <c r="C310" s="162" t="s">
        <v>257</v>
      </c>
      <c r="D310" s="163">
        <f t="shared" si="91"/>
        <v>16.08</v>
      </c>
      <c r="E310" s="163">
        <f t="shared" si="92"/>
        <v>16.08</v>
      </c>
      <c r="F310" s="163">
        <f t="shared" si="93"/>
        <v>16.08</v>
      </c>
      <c r="G310" s="164">
        <v>16.08</v>
      </c>
      <c r="H310" s="165"/>
      <c r="I310" s="165"/>
      <c r="J310" s="165"/>
      <c r="K310" s="165"/>
      <c r="L310" s="165"/>
      <c r="M310" s="164"/>
      <c r="N310" s="165"/>
      <c r="O310" s="165"/>
      <c r="P310" s="149">
        <f t="shared" si="94"/>
        <v>0</v>
      </c>
      <c r="Q310" s="164"/>
      <c r="R310" s="164"/>
      <c r="S310" s="164"/>
    </row>
    <row r="311" ht="18" customHeight="1" spans="1:19">
      <c r="A311" s="160"/>
      <c r="B311" s="161" t="s">
        <v>162</v>
      </c>
      <c r="C311" s="162" t="s">
        <v>258</v>
      </c>
      <c r="D311" s="163">
        <f t="shared" si="91"/>
        <v>6.62</v>
      </c>
      <c r="E311" s="163">
        <f t="shared" si="92"/>
        <v>6.62</v>
      </c>
      <c r="F311" s="163">
        <f t="shared" si="93"/>
        <v>6.62</v>
      </c>
      <c r="G311" s="164">
        <v>6.62</v>
      </c>
      <c r="H311" s="165"/>
      <c r="I311" s="165"/>
      <c r="J311" s="165"/>
      <c r="K311" s="165"/>
      <c r="L311" s="165"/>
      <c r="M311" s="164"/>
      <c r="N311" s="165"/>
      <c r="O311" s="165"/>
      <c r="P311" s="149">
        <f t="shared" si="94"/>
        <v>0</v>
      </c>
      <c r="Q311" s="164"/>
      <c r="R311" s="164"/>
      <c r="S311" s="164"/>
    </row>
    <row r="312" ht="18" customHeight="1" spans="1:19">
      <c r="A312" s="160"/>
      <c r="B312" s="161" t="s">
        <v>168</v>
      </c>
      <c r="C312" s="162" t="s">
        <v>289</v>
      </c>
      <c r="D312" s="163">
        <f t="shared" si="91"/>
        <v>36.6</v>
      </c>
      <c r="E312" s="163">
        <f t="shared" si="92"/>
        <v>36.6</v>
      </c>
      <c r="F312" s="163">
        <f t="shared" si="93"/>
        <v>36.6</v>
      </c>
      <c r="G312" s="164">
        <v>36.6</v>
      </c>
      <c r="H312" s="165"/>
      <c r="I312" s="165"/>
      <c r="J312" s="165"/>
      <c r="K312" s="165"/>
      <c r="L312" s="165"/>
      <c r="M312" s="164"/>
      <c r="N312" s="165"/>
      <c r="O312" s="165"/>
      <c r="P312" s="149">
        <f t="shared" si="94"/>
        <v>0</v>
      </c>
      <c r="Q312" s="164"/>
      <c r="R312" s="164"/>
      <c r="S312" s="164"/>
    </row>
    <row r="313" ht="18" customHeight="1" spans="1:19">
      <c r="A313" s="160"/>
      <c r="B313" s="161" t="s">
        <v>172</v>
      </c>
      <c r="C313" s="162" t="s">
        <v>259</v>
      </c>
      <c r="D313" s="163">
        <f t="shared" si="91"/>
        <v>11.25</v>
      </c>
      <c r="E313" s="163">
        <f t="shared" si="92"/>
        <v>11.25</v>
      </c>
      <c r="F313" s="163">
        <f t="shared" si="93"/>
        <v>11.25</v>
      </c>
      <c r="G313" s="164">
        <v>11.25</v>
      </c>
      <c r="H313" s="165"/>
      <c r="I313" s="165"/>
      <c r="J313" s="165"/>
      <c r="K313" s="165"/>
      <c r="L313" s="165"/>
      <c r="M313" s="164"/>
      <c r="N313" s="165"/>
      <c r="O313" s="165"/>
      <c r="P313" s="149">
        <f t="shared" si="94"/>
        <v>0</v>
      </c>
      <c r="Q313" s="164"/>
      <c r="R313" s="164"/>
      <c r="S313" s="164"/>
    </row>
    <row r="314" ht="18" customHeight="1" spans="1:19">
      <c r="A314" s="160"/>
      <c r="B314" s="161" t="s">
        <v>125</v>
      </c>
      <c r="C314" s="162" t="s">
        <v>260</v>
      </c>
      <c r="D314" s="163">
        <f t="shared" si="91"/>
        <v>8.49</v>
      </c>
      <c r="E314" s="163">
        <f t="shared" si="92"/>
        <v>8.49</v>
      </c>
      <c r="F314" s="163">
        <f t="shared" si="93"/>
        <v>8.49</v>
      </c>
      <c r="G314" s="164">
        <v>8.49</v>
      </c>
      <c r="H314" s="165"/>
      <c r="I314" s="165"/>
      <c r="J314" s="165"/>
      <c r="K314" s="165"/>
      <c r="L314" s="165"/>
      <c r="M314" s="164"/>
      <c r="N314" s="165"/>
      <c r="O314" s="165"/>
      <c r="P314" s="149">
        <f t="shared" si="94"/>
        <v>0</v>
      </c>
      <c r="Q314" s="164"/>
      <c r="R314" s="164"/>
      <c r="S314" s="164"/>
    </row>
    <row r="315" ht="18" customHeight="1" spans="1:19">
      <c r="A315" s="160"/>
      <c r="B315" s="161" t="s">
        <v>127</v>
      </c>
      <c r="C315" s="162" t="s">
        <v>261</v>
      </c>
      <c r="D315" s="163">
        <f t="shared" si="91"/>
        <v>0.82</v>
      </c>
      <c r="E315" s="163">
        <f t="shared" si="92"/>
        <v>0.82</v>
      </c>
      <c r="F315" s="163">
        <f t="shared" si="93"/>
        <v>0.82</v>
      </c>
      <c r="G315" s="164">
        <v>0.82</v>
      </c>
      <c r="H315" s="165"/>
      <c r="I315" s="165"/>
      <c r="J315" s="165"/>
      <c r="K315" s="165"/>
      <c r="L315" s="165"/>
      <c r="M315" s="164"/>
      <c r="N315" s="165"/>
      <c r="O315" s="165"/>
      <c r="P315" s="149">
        <f t="shared" si="94"/>
        <v>0</v>
      </c>
      <c r="Q315" s="164"/>
      <c r="R315" s="164"/>
      <c r="S315" s="164"/>
    </row>
    <row r="316" ht="18" customHeight="1" spans="1:19">
      <c r="A316" s="160"/>
      <c r="B316" s="161"/>
      <c r="C316" s="162" t="s">
        <v>262</v>
      </c>
      <c r="D316" s="163">
        <f t="shared" si="91"/>
        <v>0.14</v>
      </c>
      <c r="E316" s="163">
        <f t="shared" si="92"/>
        <v>0.14</v>
      </c>
      <c r="F316" s="163">
        <f t="shared" si="93"/>
        <v>0.14</v>
      </c>
      <c r="G316" s="164">
        <v>0.14</v>
      </c>
      <c r="H316" s="165"/>
      <c r="I316" s="165"/>
      <c r="J316" s="165"/>
      <c r="K316" s="165"/>
      <c r="L316" s="165"/>
      <c r="M316" s="164"/>
      <c r="N316" s="165"/>
      <c r="O316" s="165"/>
      <c r="P316" s="149">
        <f t="shared" si="94"/>
        <v>0</v>
      </c>
      <c r="Q316" s="164"/>
      <c r="R316" s="164"/>
      <c r="S316" s="164"/>
    </row>
    <row r="317" ht="18" customHeight="1" spans="1:19">
      <c r="A317" s="160"/>
      <c r="B317" s="161"/>
      <c r="C317" s="162" t="s">
        <v>263</v>
      </c>
      <c r="D317" s="163">
        <f t="shared" si="91"/>
        <v>0.34</v>
      </c>
      <c r="E317" s="163">
        <f t="shared" si="92"/>
        <v>0.34</v>
      </c>
      <c r="F317" s="163">
        <f t="shared" si="93"/>
        <v>0.34</v>
      </c>
      <c r="G317" s="164">
        <v>0.34</v>
      </c>
      <c r="H317" s="165"/>
      <c r="I317" s="165"/>
      <c r="J317" s="165"/>
      <c r="K317" s="165"/>
      <c r="L317" s="165"/>
      <c r="M317" s="164"/>
      <c r="N317" s="165"/>
      <c r="O317" s="165"/>
      <c r="P317" s="149">
        <f t="shared" si="94"/>
        <v>0</v>
      </c>
      <c r="Q317" s="164"/>
      <c r="R317" s="164"/>
      <c r="S317" s="164"/>
    </row>
    <row r="318" ht="18" customHeight="1" spans="1:19">
      <c r="A318" s="160"/>
      <c r="B318" s="161"/>
      <c r="C318" s="162" t="s">
        <v>264</v>
      </c>
      <c r="D318" s="163">
        <f t="shared" si="91"/>
        <v>0.34</v>
      </c>
      <c r="E318" s="163">
        <f t="shared" si="92"/>
        <v>0.34</v>
      </c>
      <c r="F318" s="163">
        <f t="shared" si="93"/>
        <v>0.34</v>
      </c>
      <c r="G318" s="164">
        <v>0.34</v>
      </c>
      <c r="H318" s="165"/>
      <c r="I318" s="165"/>
      <c r="J318" s="165"/>
      <c r="K318" s="165"/>
      <c r="L318" s="165"/>
      <c r="M318" s="164"/>
      <c r="N318" s="165"/>
      <c r="O318" s="165"/>
      <c r="P318" s="149">
        <f t="shared" si="94"/>
        <v>0</v>
      </c>
      <c r="Q318" s="164"/>
      <c r="R318" s="164"/>
      <c r="S318" s="164"/>
    </row>
    <row r="319" ht="18" customHeight="1" spans="1:19">
      <c r="A319" s="160"/>
      <c r="B319" s="161" t="s">
        <v>128</v>
      </c>
      <c r="C319" s="162" t="s">
        <v>265</v>
      </c>
      <c r="D319" s="163">
        <f t="shared" si="91"/>
        <v>7.27</v>
      </c>
      <c r="E319" s="163">
        <f t="shared" si="92"/>
        <v>7.27</v>
      </c>
      <c r="F319" s="163">
        <f t="shared" si="93"/>
        <v>7.27</v>
      </c>
      <c r="G319" s="164">
        <v>7.27</v>
      </c>
      <c r="H319" s="165"/>
      <c r="I319" s="165"/>
      <c r="J319" s="165"/>
      <c r="K319" s="165"/>
      <c r="L319" s="165"/>
      <c r="M319" s="164"/>
      <c r="N319" s="165"/>
      <c r="O319" s="165"/>
      <c r="P319" s="149">
        <f t="shared" si="94"/>
        <v>0</v>
      </c>
      <c r="Q319" s="164"/>
      <c r="R319" s="164"/>
      <c r="S319" s="164"/>
    </row>
    <row r="320" ht="18" customHeight="1" spans="1:19">
      <c r="A320" s="160"/>
      <c r="B320" s="161" t="s">
        <v>215</v>
      </c>
      <c r="C320" s="162" t="s">
        <v>305</v>
      </c>
      <c r="D320" s="163">
        <f t="shared" si="91"/>
        <v>5.4</v>
      </c>
      <c r="E320" s="163">
        <f t="shared" si="92"/>
        <v>5.4</v>
      </c>
      <c r="F320" s="163">
        <f t="shared" si="93"/>
        <v>5.4</v>
      </c>
      <c r="G320" s="164">
        <v>5.4</v>
      </c>
      <c r="H320" s="165"/>
      <c r="I320" s="165"/>
      <c r="J320" s="165"/>
      <c r="K320" s="165"/>
      <c r="L320" s="165"/>
      <c r="M320" s="164"/>
      <c r="N320" s="165"/>
      <c r="O320" s="165"/>
      <c r="P320" s="149">
        <f t="shared" si="94"/>
        <v>0</v>
      </c>
      <c r="Q320" s="164"/>
      <c r="R320" s="164"/>
      <c r="S320" s="164"/>
    </row>
    <row r="321" s="125" customFormat="1" ht="18" customHeight="1" spans="1:19">
      <c r="A321" s="157" t="s">
        <v>266</v>
      </c>
      <c r="B321" s="158"/>
      <c r="C321" s="159" t="s">
        <v>267</v>
      </c>
      <c r="D321" s="153">
        <f>SUM(D322:D325)</f>
        <v>15.04</v>
      </c>
      <c r="E321" s="153">
        <f t="shared" ref="E321:S321" si="103">SUM(E322:E325)</f>
        <v>15.04</v>
      </c>
      <c r="F321" s="153">
        <f t="shared" si="103"/>
        <v>15.04</v>
      </c>
      <c r="G321" s="153">
        <f t="shared" si="103"/>
        <v>1.62</v>
      </c>
      <c r="H321" s="153">
        <f t="shared" si="103"/>
        <v>0</v>
      </c>
      <c r="I321" s="153">
        <f t="shared" si="103"/>
        <v>0</v>
      </c>
      <c r="J321" s="153">
        <f t="shared" si="103"/>
        <v>0</v>
      </c>
      <c r="K321" s="153">
        <f t="shared" si="103"/>
        <v>0</v>
      </c>
      <c r="L321" s="153">
        <f t="shared" si="103"/>
        <v>0</v>
      </c>
      <c r="M321" s="153">
        <f t="shared" si="103"/>
        <v>13.42</v>
      </c>
      <c r="N321" s="153">
        <f t="shared" si="103"/>
        <v>0</v>
      </c>
      <c r="O321" s="153">
        <f t="shared" si="103"/>
        <v>0</v>
      </c>
      <c r="P321" s="153">
        <f t="shared" si="103"/>
        <v>0</v>
      </c>
      <c r="Q321" s="153">
        <f t="shared" si="103"/>
        <v>0</v>
      </c>
      <c r="R321" s="153">
        <f t="shared" si="103"/>
        <v>0</v>
      </c>
      <c r="S321" s="153">
        <f t="shared" si="103"/>
        <v>0</v>
      </c>
    </row>
    <row r="322" s="125" customFormat="1" ht="18" customHeight="1" spans="1:19">
      <c r="A322" s="157"/>
      <c r="B322" s="169" t="s">
        <v>148</v>
      </c>
      <c r="C322" s="170" t="s">
        <v>268</v>
      </c>
      <c r="D322" s="163">
        <f t="shared" si="91"/>
        <v>10.89</v>
      </c>
      <c r="E322" s="163">
        <f t="shared" si="92"/>
        <v>10.89</v>
      </c>
      <c r="F322" s="163">
        <f t="shared" si="93"/>
        <v>10.89</v>
      </c>
      <c r="G322" s="164"/>
      <c r="H322" s="171"/>
      <c r="I322" s="171"/>
      <c r="J322" s="171"/>
      <c r="K322" s="171"/>
      <c r="L322" s="171"/>
      <c r="M322" s="164">
        <v>10.89</v>
      </c>
      <c r="N322" s="171"/>
      <c r="O322" s="171"/>
      <c r="P322" s="149">
        <f t="shared" si="94"/>
        <v>0</v>
      </c>
      <c r="Q322" s="164"/>
      <c r="R322" s="164"/>
      <c r="S322" s="164"/>
    </row>
    <row r="323" s="125" customFormat="1" ht="18" customHeight="1" spans="1:19">
      <c r="A323" s="157"/>
      <c r="B323" s="169" t="s">
        <v>131</v>
      </c>
      <c r="C323" s="170" t="s">
        <v>272</v>
      </c>
      <c r="D323" s="163">
        <f t="shared" si="91"/>
        <v>2.53</v>
      </c>
      <c r="E323" s="163">
        <f t="shared" si="92"/>
        <v>2.53</v>
      </c>
      <c r="F323" s="163">
        <f t="shared" si="93"/>
        <v>2.53</v>
      </c>
      <c r="G323" s="164"/>
      <c r="H323" s="171"/>
      <c r="I323" s="171"/>
      <c r="J323" s="171"/>
      <c r="K323" s="171"/>
      <c r="L323" s="171"/>
      <c r="M323" s="164">
        <v>2.53</v>
      </c>
      <c r="N323" s="171"/>
      <c r="O323" s="171"/>
      <c r="P323" s="149">
        <f t="shared" si="94"/>
        <v>0</v>
      </c>
      <c r="Q323" s="164"/>
      <c r="R323" s="164"/>
      <c r="S323" s="164"/>
    </row>
    <row r="324" ht="18" customHeight="1" spans="1:19">
      <c r="A324" s="160"/>
      <c r="B324" s="161" t="s">
        <v>143</v>
      </c>
      <c r="C324" s="162" t="s">
        <v>275</v>
      </c>
      <c r="D324" s="163">
        <f t="shared" si="91"/>
        <v>1.59</v>
      </c>
      <c r="E324" s="163">
        <f t="shared" si="92"/>
        <v>1.59</v>
      </c>
      <c r="F324" s="163">
        <f t="shared" si="93"/>
        <v>1.59</v>
      </c>
      <c r="G324" s="164">
        <v>1.59</v>
      </c>
      <c r="H324" s="165"/>
      <c r="I324" s="165"/>
      <c r="J324" s="165"/>
      <c r="K324" s="165"/>
      <c r="L324" s="165"/>
      <c r="M324" s="164"/>
      <c r="N324" s="165"/>
      <c r="O324" s="165"/>
      <c r="P324" s="149">
        <f t="shared" si="94"/>
        <v>0</v>
      </c>
      <c r="Q324" s="164"/>
      <c r="R324" s="164"/>
      <c r="S324" s="164"/>
    </row>
    <row r="325" ht="18" customHeight="1" spans="1:19">
      <c r="A325" s="160"/>
      <c r="B325" s="161" t="s">
        <v>276</v>
      </c>
      <c r="C325" s="162" t="s">
        <v>277</v>
      </c>
      <c r="D325" s="163">
        <f t="shared" si="91"/>
        <v>0.03</v>
      </c>
      <c r="E325" s="163">
        <f t="shared" si="92"/>
        <v>0.03</v>
      </c>
      <c r="F325" s="163">
        <f t="shared" si="93"/>
        <v>0.03</v>
      </c>
      <c r="G325" s="164">
        <v>0.03</v>
      </c>
      <c r="H325" s="165"/>
      <c r="I325" s="165"/>
      <c r="J325" s="165"/>
      <c r="K325" s="165"/>
      <c r="L325" s="165"/>
      <c r="M325" s="164"/>
      <c r="N325" s="165"/>
      <c r="O325" s="165"/>
      <c r="P325" s="149">
        <f t="shared" si="94"/>
        <v>0</v>
      </c>
      <c r="Q325" s="164"/>
      <c r="R325" s="164"/>
      <c r="S325" s="164"/>
    </row>
    <row r="326" s="125" customFormat="1" ht="18" customHeight="1" spans="1:19">
      <c r="A326" s="157" t="s">
        <v>283</v>
      </c>
      <c r="B326" s="158"/>
      <c r="C326" s="159" t="s">
        <v>284</v>
      </c>
      <c r="D326" s="153">
        <f>SUM(D327)</f>
        <v>0.51</v>
      </c>
      <c r="E326" s="153">
        <f t="shared" ref="E326:S326" si="104">SUM(E327)</f>
        <v>0.51</v>
      </c>
      <c r="F326" s="153">
        <f t="shared" si="104"/>
        <v>0.51</v>
      </c>
      <c r="G326" s="153">
        <f t="shared" si="104"/>
        <v>0</v>
      </c>
      <c r="H326" s="153">
        <f t="shared" si="104"/>
        <v>0</v>
      </c>
      <c r="I326" s="153">
        <f t="shared" si="104"/>
        <v>0</v>
      </c>
      <c r="J326" s="153">
        <f t="shared" si="104"/>
        <v>0</v>
      </c>
      <c r="K326" s="153">
        <f t="shared" si="104"/>
        <v>0</v>
      </c>
      <c r="L326" s="153">
        <f t="shared" si="104"/>
        <v>0</v>
      </c>
      <c r="M326" s="153">
        <f t="shared" si="104"/>
        <v>0.51</v>
      </c>
      <c r="N326" s="153">
        <f t="shared" si="104"/>
        <v>0</v>
      </c>
      <c r="O326" s="153">
        <f t="shared" si="104"/>
        <v>0</v>
      </c>
      <c r="P326" s="153">
        <f t="shared" si="104"/>
        <v>0</v>
      </c>
      <c r="Q326" s="153">
        <f t="shared" si="104"/>
        <v>0</v>
      </c>
      <c r="R326" s="153">
        <f t="shared" si="104"/>
        <v>0</v>
      </c>
      <c r="S326" s="153">
        <f t="shared" si="104"/>
        <v>0</v>
      </c>
    </row>
    <row r="327" ht="18" customHeight="1" spans="1:19">
      <c r="A327" s="160"/>
      <c r="B327" s="161" t="s">
        <v>172</v>
      </c>
      <c r="C327" s="162" t="s">
        <v>298</v>
      </c>
      <c r="D327" s="163">
        <f t="shared" si="91"/>
        <v>0.51</v>
      </c>
      <c r="E327" s="163">
        <f t="shared" si="92"/>
        <v>0.51</v>
      </c>
      <c r="F327" s="163">
        <f t="shared" si="93"/>
        <v>0.51</v>
      </c>
      <c r="G327" s="164"/>
      <c r="H327" s="165"/>
      <c r="I327" s="165"/>
      <c r="J327" s="165"/>
      <c r="K327" s="165"/>
      <c r="L327" s="165"/>
      <c r="M327" s="164">
        <v>0.51</v>
      </c>
      <c r="N327" s="165"/>
      <c r="O327" s="165"/>
      <c r="P327" s="149">
        <f t="shared" si="94"/>
        <v>0</v>
      </c>
      <c r="Q327" s="164"/>
      <c r="R327" s="164"/>
      <c r="S327" s="164"/>
    </row>
    <row r="328" s="125" customFormat="1" ht="18" customHeight="1" spans="1:19">
      <c r="A328" s="166" t="s">
        <v>310</v>
      </c>
      <c r="B328" s="167"/>
      <c r="C328" s="168"/>
      <c r="D328" s="153">
        <f>SUM(D329,D341,D348)</f>
        <v>343.9</v>
      </c>
      <c r="E328" s="153">
        <f t="shared" ref="E328:S328" si="105">SUM(E329,E341,E348)</f>
        <v>343.9</v>
      </c>
      <c r="F328" s="153">
        <f t="shared" si="105"/>
        <v>343.9</v>
      </c>
      <c r="G328" s="153">
        <f t="shared" si="105"/>
        <v>343.9</v>
      </c>
      <c r="H328" s="153">
        <f t="shared" si="105"/>
        <v>0</v>
      </c>
      <c r="I328" s="153">
        <f t="shared" si="105"/>
        <v>0</v>
      </c>
      <c r="J328" s="153">
        <f t="shared" si="105"/>
        <v>0</v>
      </c>
      <c r="K328" s="153">
        <f t="shared" si="105"/>
        <v>0</v>
      </c>
      <c r="L328" s="153">
        <f t="shared" si="105"/>
        <v>0</v>
      </c>
      <c r="M328" s="153">
        <f t="shared" si="105"/>
        <v>0</v>
      </c>
      <c r="N328" s="153">
        <f t="shared" si="105"/>
        <v>0</v>
      </c>
      <c r="O328" s="153">
        <f t="shared" si="105"/>
        <v>0</v>
      </c>
      <c r="P328" s="153">
        <f t="shared" si="105"/>
        <v>0</v>
      </c>
      <c r="Q328" s="153">
        <f t="shared" si="105"/>
        <v>0</v>
      </c>
      <c r="R328" s="153">
        <f t="shared" si="105"/>
        <v>0</v>
      </c>
      <c r="S328" s="153">
        <f t="shared" si="105"/>
        <v>0</v>
      </c>
    </row>
    <row r="329" s="125" customFormat="1" ht="18" customHeight="1" spans="1:19">
      <c r="A329" s="157" t="s">
        <v>288</v>
      </c>
      <c r="B329" s="158"/>
      <c r="C329" s="159" t="s">
        <v>255</v>
      </c>
      <c r="D329" s="153">
        <f>SUM(D330:D336,D340)</f>
        <v>270.79</v>
      </c>
      <c r="E329" s="153">
        <f t="shared" ref="E329:S329" si="106">SUM(E330:E336,E340)</f>
        <v>270.79</v>
      </c>
      <c r="F329" s="153">
        <f t="shared" si="106"/>
        <v>270.79</v>
      </c>
      <c r="G329" s="153">
        <f t="shared" si="106"/>
        <v>270.79</v>
      </c>
      <c r="H329" s="153">
        <f t="shared" si="106"/>
        <v>0</v>
      </c>
      <c r="I329" s="153">
        <f t="shared" si="106"/>
        <v>0</v>
      </c>
      <c r="J329" s="153">
        <f t="shared" si="106"/>
        <v>0</v>
      </c>
      <c r="K329" s="153">
        <f t="shared" si="106"/>
        <v>0</v>
      </c>
      <c r="L329" s="153">
        <f t="shared" si="106"/>
        <v>0</v>
      </c>
      <c r="M329" s="153">
        <f t="shared" si="106"/>
        <v>0</v>
      </c>
      <c r="N329" s="153">
        <f t="shared" si="106"/>
        <v>0</v>
      </c>
      <c r="O329" s="153">
        <f t="shared" si="106"/>
        <v>0</v>
      </c>
      <c r="P329" s="153">
        <f t="shared" si="106"/>
        <v>0</v>
      </c>
      <c r="Q329" s="153">
        <f t="shared" si="106"/>
        <v>0</v>
      </c>
      <c r="R329" s="153">
        <f t="shared" si="106"/>
        <v>0</v>
      </c>
      <c r="S329" s="153">
        <f t="shared" si="106"/>
        <v>0</v>
      </c>
    </row>
    <row r="330" ht="18" customHeight="1" spans="1:19">
      <c r="A330" s="160"/>
      <c r="B330" s="161" t="s">
        <v>148</v>
      </c>
      <c r="C330" s="162" t="s">
        <v>256</v>
      </c>
      <c r="D330" s="163">
        <f t="shared" ref="D328:D391" si="107">SUM(E330,P330)</f>
        <v>73.22</v>
      </c>
      <c r="E330" s="163">
        <f t="shared" ref="E330:E393" si="108">SUM(F330,N330,O330)</f>
        <v>73.22</v>
      </c>
      <c r="F330" s="163">
        <f t="shared" ref="F330:F393" si="109">SUM(G330:M330)</f>
        <v>73.22</v>
      </c>
      <c r="G330" s="164">
        <v>73.22</v>
      </c>
      <c r="H330" s="165"/>
      <c r="I330" s="165"/>
      <c r="J330" s="165"/>
      <c r="K330" s="165"/>
      <c r="L330" s="165"/>
      <c r="M330" s="164"/>
      <c r="N330" s="165"/>
      <c r="O330" s="165"/>
      <c r="P330" s="149">
        <f t="shared" ref="P330:P393" si="110">SUM(Q330:S330)</f>
        <v>0</v>
      </c>
      <c r="Q330" s="164"/>
      <c r="R330" s="164"/>
      <c r="S330" s="164"/>
    </row>
    <row r="331" ht="18" customHeight="1" spans="1:19">
      <c r="A331" s="160"/>
      <c r="B331" s="161" t="s">
        <v>152</v>
      </c>
      <c r="C331" s="162" t="s">
        <v>257</v>
      </c>
      <c r="D331" s="163">
        <f t="shared" si="107"/>
        <v>29.31</v>
      </c>
      <c r="E331" s="163">
        <f t="shared" si="108"/>
        <v>29.31</v>
      </c>
      <c r="F331" s="163">
        <f t="shared" si="109"/>
        <v>29.31</v>
      </c>
      <c r="G331" s="164">
        <v>29.31</v>
      </c>
      <c r="H331" s="165"/>
      <c r="I331" s="165"/>
      <c r="J331" s="165"/>
      <c r="K331" s="165"/>
      <c r="L331" s="165"/>
      <c r="M331" s="164"/>
      <c r="N331" s="165"/>
      <c r="O331" s="165"/>
      <c r="P331" s="149">
        <f t="shared" si="110"/>
        <v>0</v>
      </c>
      <c r="Q331" s="164"/>
      <c r="R331" s="164"/>
      <c r="S331" s="164"/>
    </row>
    <row r="332" ht="18" customHeight="1" spans="1:19">
      <c r="A332" s="160"/>
      <c r="B332" s="161" t="s">
        <v>162</v>
      </c>
      <c r="C332" s="162" t="s">
        <v>258</v>
      </c>
      <c r="D332" s="163">
        <f t="shared" si="107"/>
        <v>15.8</v>
      </c>
      <c r="E332" s="163">
        <f t="shared" si="108"/>
        <v>15.8</v>
      </c>
      <c r="F332" s="163">
        <f t="shared" si="109"/>
        <v>15.8</v>
      </c>
      <c r="G332" s="164">
        <v>15.8</v>
      </c>
      <c r="H332" s="165"/>
      <c r="I332" s="165"/>
      <c r="J332" s="165"/>
      <c r="K332" s="165"/>
      <c r="L332" s="165"/>
      <c r="M332" s="164"/>
      <c r="N332" s="165"/>
      <c r="O332" s="165"/>
      <c r="P332" s="149">
        <f t="shared" si="110"/>
        <v>0</v>
      </c>
      <c r="Q332" s="164"/>
      <c r="R332" s="164"/>
      <c r="S332" s="164"/>
    </row>
    <row r="333" ht="18" customHeight="1" spans="1:19">
      <c r="A333" s="160"/>
      <c r="B333" s="161" t="s">
        <v>168</v>
      </c>
      <c r="C333" s="162" t="s">
        <v>289</v>
      </c>
      <c r="D333" s="163">
        <f t="shared" si="107"/>
        <v>80.13</v>
      </c>
      <c r="E333" s="163">
        <f t="shared" si="108"/>
        <v>80.13</v>
      </c>
      <c r="F333" s="163">
        <f t="shared" si="109"/>
        <v>80.13</v>
      </c>
      <c r="G333" s="164">
        <v>80.13</v>
      </c>
      <c r="H333" s="165"/>
      <c r="I333" s="165"/>
      <c r="J333" s="165"/>
      <c r="K333" s="165"/>
      <c r="L333" s="165"/>
      <c r="M333" s="164"/>
      <c r="N333" s="165"/>
      <c r="O333" s="165"/>
      <c r="P333" s="149">
        <f t="shared" si="110"/>
        <v>0</v>
      </c>
      <c r="Q333" s="164"/>
      <c r="R333" s="164"/>
      <c r="S333" s="164"/>
    </row>
    <row r="334" ht="18" customHeight="1" spans="1:19">
      <c r="A334" s="160"/>
      <c r="B334" s="161" t="s">
        <v>172</v>
      </c>
      <c r="C334" s="162" t="s">
        <v>259</v>
      </c>
      <c r="D334" s="163">
        <f t="shared" si="107"/>
        <v>29.3</v>
      </c>
      <c r="E334" s="163">
        <f t="shared" si="108"/>
        <v>29.3</v>
      </c>
      <c r="F334" s="163">
        <f t="shared" si="109"/>
        <v>29.3</v>
      </c>
      <c r="G334" s="164">
        <v>29.3</v>
      </c>
      <c r="H334" s="165"/>
      <c r="I334" s="165"/>
      <c r="J334" s="165"/>
      <c r="K334" s="165"/>
      <c r="L334" s="165"/>
      <c r="M334" s="164"/>
      <c r="N334" s="165"/>
      <c r="O334" s="165"/>
      <c r="P334" s="149">
        <f t="shared" si="110"/>
        <v>0</v>
      </c>
      <c r="Q334" s="164"/>
      <c r="R334" s="164"/>
      <c r="S334" s="164"/>
    </row>
    <row r="335" ht="18" customHeight="1" spans="1:19">
      <c r="A335" s="160"/>
      <c r="B335" s="161" t="s">
        <v>125</v>
      </c>
      <c r="C335" s="162" t="s">
        <v>260</v>
      </c>
      <c r="D335" s="163">
        <f t="shared" si="107"/>
        <v>22.8</v>
      </c>
      <c r="E335" s="163">
        <f t="shared" si="108"/>
        <v>22.8</v>
      </c>
      <c r="F335" s="163">
        <f t="shared" si="109"/>
        <v>22.8</v>
      </c>
      <c r="G335" s="164">
        <v>22.8</v>
      </c>
      <c r="H335" s="165"/>
      <c r="I335" s="165"/>
      <c r="J335" s="165"/>
      <c r="K335" s="165"/>
      <c r="L335" s="165"/>
      <c r="M335" s="164"/>
      <c r="N335" s="165"/>
      <c r="O335" s="165"/>
      <c r="P335" s="149">
        <f t="shared" si="110"/>
        <v>0</v>
      </c>
      <c r="Q335" s="164"/>
      <c r="R335" s="164"/>
      <c r="S335" s="164"/>
    </row>
    <row r="336" ht="18" customHeight="1" spans="1:19">
      <c r="A336" s="160"/>
      <c r="B336" s="161" t="s">
        <v>127</v>
      </c>
      <c r="C336" s="162" t="s">
        <v>261</v>
      </c>
      <c r="D336" s="163">
        <f t="shared" si="107"/>
        <v>2.33</v>
      </c>
      <c r="E336" s="163">
        <f t="shared" si="108"/>
        <v>2.33</v>
      </c>
      <c r="F336" s="163">
        <f t="shared" si="109"/>
        <v>2.33</v>
      </c>
      <c r="G336" s="164">
        <v>2.33</v>
      </c>
      <c r="H336" s="165"/>
      <c r="I336" s="165"/>
      <c r="J336" s="165"/>
      <c r="K336" s="165"/>
      <c r="L336" s="165"/>
      <c r="M336" s="164"/>
      <c r="N336" s="165"/>
      <c r="O336" s="165"/>
      <c r="P336" s="149">
        <f t="shared" si="110"/>
        <v>0</v>
      </c>
      <c r="Q336" s="164"/>
      <c r="R336" s="164"/>
      <c r="S336" s="164"/>
    </row>
    <row r="337" ht="18" customHeight="1" spans="1:19">
      <c r="A337" s="160"/>
      <c r="B337" s="161"/>
      <c r="C337" s="162" t="s">
        <v>262</v>
      </c>
      <c r="D337" s="163">
        <f t="shared" si="107"/>
        <v>0.37</v>
      </c>
      <c r="E337" s="163">
        <f t="shared" si="108"/>
        <v>0.37</v>
      </c>
      <c r="F337" s="163">
        <f t="shared" si="109"/>
        <v>0.37</v>
      </c>
      <c r="G337" s="164">
        <v>0.37</v>
      </c>
      <c r="H337" s="165"/>
      <c r="I337" s="165"/>
      <c r="J337" s="165"/>
      <c r="K337" s="165"/>
      <c r="L337" s="165"/>
      <c r="M337" s="164"/>
      <c r="N337" s="165"/>
      <c r="O337" s="165"/>
      <c r="P337" s="149">
        <f t="shared" si="110"/>
        <v>0</v>
      </c>
      <c r="Q337" s="164"/>
      <c r="R337" s="164"/>
      <c r="S337" s="164"/>
    </row>
    <row r="338" ht="18" customHeight="1" spans="1:19">
      <c r="A338" s="160"/>
      <c r="B338" s="161"/>
      <c r="C338" s="162" t="s">
        <v>263</v>
      </c>
      <c r="D338" s="163">
        <f t="shared" si="107"/>
        <v>0.88</v>
      </c>
      <c r="E338" s="163">
        <f t="shared" si="108"/>
        <v>0.88</v>
      </c>
      <c r="F338" s="163">
        <f t="shared" si="109"/>
        <v>0.88</v>
      </c>
      <c r="G338" s="164">
        <v>0.88</v>
      </c>
      <c r="H338" s="165"/>
      <c r="I338" s="165"/>
      <c r="J338" s="165"/>
      <c r="K338" s="165"/>
      <c r="L338" s="165"/>
      <c r="M338" s="164"/>
      <c r="N338" s="165"/>
      <c r="O338" s="165"/>
      <c r="P338" s="149">
        <f t="shared" si="110"/>
        <v>0</v>
      </c>
      <c r="Q338" s="164"/>
      <c r="R338" s="164"/>
      <c r="S338" s="164"/>
    </row>
    <row r="339" ht="18" customHeight="1" spans="1:19">
      <c r="A339" s="160"/>
      <c r="B339" s="161"/>
      <c r="C339" s="162" t="s">
        <v>264</v>
      </c>
      <c r="D339" s="163">
        <f t="shared" si="107"/>
        <v>1.08</v>
      </c>
      <c r="E339" s="163">
        <f t="shared" si="108"/>
        <v>1.08</v>
      </c>
      <c r="F339" s="163">
        <f t="shared" si="109"/>
        <v>1.08</v>
      </c>
      <c r="G339" s="164">
        <v>1.08</v>
      </c>
      <c r="H339" s="165"/>
      <c r="I339" s="165"/>
      <c r="J339" s="165"/>
      <c r="K339" s="165"/>
      <c r="L339" s="165"/>
      <c r="M339" s="164"/>
      <c r="N339" s="165"/>
      <c r="O339" s="165"/>
      <c r="P339" s="149">
        <f t="shared" si="110"/>
        <v>0</v>
      </c>
      <c r="Q339" s="164"/>
      <c r="R339" s="164"/>
      <c r="S339" s="164"/>
    </row>
    <row r="340" ht="18" customHeight="1" spans="1:19">
      <c r="A340" s="160"/>
      <c r="B340" s="161" t="s">
        <v>128</v>
      </c>
      <c r="C340" s="162" t="s">
        <v>265</v>
      </c>
      <c r="D340" s="163">
        <f t="shared" si="107"/>
        <v>17.9</v>
      </c>
      <c r="E340" s="163">
        <f t="shared" si="108"/>
        <v>17.9</v>
      </c>
      <c r="F340" s="163">
        <f t="shared" si="109"/>
        <v>17.9</v>
      </c>
      <c r="G340" s="164">
        <v>17.9</v>
      </c>
      <c r="H340" s="165"/>
      <c r="I340" s="165"/>
      <c r="J340" s="165"/>
      <c r="K340" s="165"/>
      <c r="L340" s="165"/>
      <c r="M340" s="164"/>
      <c r="N340" s="165"/>
      <c r="O340" s="165"/>
      <c r="P340" s="149">
        <f t="shared" si="110"/>
        <v>0</v>
      </c>
      <c r="Q340" s="164"/>
      <c r="R340" s="164"/>
      <c r="S340" s="164"/>
    </row>
    <row r="341" s="125" customFormat="1" ht="18" customHeight="1" spans="1:19">
      <c r="A341" s="157" t="s">
        <v>266</v>
      </c>
      <c r="B341" s="158"/>
      <c r="C341" s="159" t="s">
        <v>267</v>
      </c>
      <c r="D341" s="153">
        <f>SUM(D342:D347)</f>
        <v>8.9</v>
      </c>
      <c r="E341" s="153">
        <f t="shared" ref="E341:S341" si="111">SUM(E342:E347)</f>
        <v>8.9</v>
      </c>
      <c r="F341" s="153">
        <f t="shared" si="111"/>
        <v>8.9</v>
      </c>
      <c r="G341" s="153">
        <f t="shared" si="111"/>
        <v>8.9</v>
      </c>
      <c r="H341" s="153">
        <f t="shared" si="111"/>
        <v>0</v>
      </c>
      <c r="I341" s="153">
        <f t="shared" si="111"/>
        <v>0</v>
      </c>
      <c r="J341" s="153">
        <f t="shared" si="111"/>
        <v>0</v>
      </c>
      <c r="K341" s="153">
        <f t="shared" si="111"/>
        <v>0</v>
      </c>
      <c r="L341" s="153">
        <f t="shared" si="111"/>
        <v>0</v>
      </c>
      <c r="M341" s="153">
        <f t="shared" si="111"/>
        <v>0</v>
      </c>
      <c r="N341" s="153">
        <f t="shared" si="111"/>
        <v>0</v>
      </c>
      <c r="O341" s="153">
        <f t="shared" si="111"/>
        <v>0</v>
      </c>
      <c r="P341" s="153">
        <f t="shared" si="111"/>
        <v>0</v>
      </c>
      <c r="Q341" s="153">
        <f t="shared" si="111"/>
        <v>0</v>
      </c>
      <c r="R341" s="153">
        <f t="shared" si="111"/>
        <v>0</v>
      </c>
      <c r="S341" s="153">
        <f t="shared" si="111"/>
        <v>0</v>
      </c>
    </row>
    <row r="342" ht="18" customHeight="1" spans="1:19">
      <c r="A342" s="160"/>
      <c r="B342" s="161" t="s">
        <v>148</v>
      </c>
      <c r="C342" s="162" t="s">
        <v>268</v>
      </c>
      <c r="D342" s="163">
        <f t="shared" si="107"/>
        <v>3.33</v>
      </c>
      <c r="E342" s="163">
        <f t="shared" si="108"/>
        <v>3.33</v>
      </c>
      <c r="F342" s="163">
        <f t="shared" si="109"/>
        <v>3.33</v>
      </c>
      <c r="G342" s="164">
        <v>3.33</v>
      </c>
      <c r="H342" s="165"/>
      <c r="I342" s="165"/>
      <c r="J342" s="165"/>
      <c r="K342" s="165"/>
      <c r="L342" s="165"/>
      <c r="M342" s="164"/>
      <c r="N342" s="165"/>
      <c r="O342" s="165"/>
      <c r="P342" s="149">
        <f t="shared" si="110"/>
        <v>0</v>
      </c>
      <c r="Q342" s="164"/>
      <c r="R342" s="164"/>
      <c r="S342" s="164"/>
    </row>
    <row r="343" ht="18" customHeight="1" spans="1:19">
      <c r="A343" s="160"/>
      <c r="B343" s="161" t="s">
        <v>168</v>
      </c>
      <c r="C343" s="162" t="s">
        <v>269</v>
      </c>
      <c r="D343" s="163">
        <f t="shared" si="107"/>
        <v>0.63</v>
      </c>
      <c r="E343" s="163">
        <f t="shared" si="108"/>
        <v>0.63</v>
      </c>
      <c r="F343" s="163">
        <f t="shared" si="109"/>
        <v>0.63</v>
      </c>
      <c r="G343" s="164">
        <v>0.63</v>
      </c>
      <c r="H343" s="165"/>
      <c r="I343" s="165"/>
      <c r="J343" s="165"/>
      <c r="K343" s="165"/>
      <c r="L343" s="165"/>
      <c r="M343" s="164"/>
      <c r="N343" s="165"/>
      <c r="O343" s="165"/>
      <c r="P343" s="149">
        <f t="shared" si="110"/>
        <v>0</v>
      </c>
      <c r="Q343" s="164"/>
      <c r="R343" s="164"/>
      <c r="S343" s="164"/>
    </row>
    <row r="344" ht="18" customHeight="1" spans="1:19">
      <c r="A344" s="160"/>
      <c r="B344" s="161" t="s">
        <v>126</v>
      </c>
      <c r="C344" s="162" t="s">
        <v>270</v>
      </c>
      <c r="D344" s="163">
        <f t="shared" si="107"/>
        <v>0.5</v>
      </c>
      <c r="E344" s="163">
        <f t="shared" si="108"/>
        <v>0.5</v>
      </c>
      <c r="F344" s="163">
        <f t="shared" si="109"/>
        <v>0.5</v>
      </c>
      <c r="G344" s="164">
        <v>0.5</v>
      </c>
      <c r="H344" s="165"/>
      <c r="I344" s="165"/>
      <c r="J344" s="165"/>
      <c r="K344" s="165"/>
      <c r="L344" s="165"/>
      <c r="M344" s="164"/>
      <c r="N344" s="165"/>
      <c r="O344" s="165"/>
      <c r="P344" s="149">
        <f t="shared" si="110"/>
        <v>0</v>
      </c>
      <c r="Q344" s="164"/>
      <c r="R344" s="164"/>
      <c r="S344" s="164"/>
    </row>
    <row r="345" ht="18" customHeight="1" spans="1:19">
      <c r="A345" s="160"/>
      <c r="B345" s="161" t="s">
        <v>131</v>
      </c>
      <c r="C345" s="162" t="s">
        <v>272</v>
      </c>
      <c r="D345" s="163">
        <f t="shared" si="107"/>
        <v>0.6</v>
      </c>
      <c r="E345" s="163">
        <f t="shared" si="108"/>
        <v>0.6</v>
      </c>
      <c r="F345" s="163">
        <f t="shared" si="109"/>
        <v>0.6</v>
      </c>
      <c r="G345" s="164">
        <v>0.6</v>
      </c>
      <c r="H345" s="165"/>
      <c r="I345" s="165"/>
      <c r="J345" s="165"/>
      <c r="K345" s="165"/>
      <c r="L345" s="165"/>
      <c r="M345" s="164"/>
      <c r="N345" s="165"/>
      <c r="O345" s="165"/>
      <c r="P345" s="149">
        <f t="shared" si="110"/>
        <v>0</v>
      </c>
      <c r="Q345" s="164"/>
      <c r="R345" s="164"/>
      <c r="S345" s="164"/>
    </row>
    <row r="346" ht="18" customHeight="1" spans="1:19">
      <c r="A346" s="160"/>
      <c r="B346" s="161" t="s">
        <v>143</v>
      </c>
      <c r="C346" s="162" t="s">
        <v>275</v>
      </c>
      <c r="D346" s="163">
        <f t="shared" si="107"/>
        <v>3.79</v>
      </c>
      <c r="E346" s="163">
        <f t="shared" si="108"/>
        <v>3.79</v>
      </c>
      <c r="F346" s="163">
        <f t="shared" si="109"/>
        <v>3.79</v>
      </c>
      <c r="G346" s="164">
        <v>3.79</v>
      </c>
      <c r="H346" s="165"/>
      <c r="I346" s="165"/>
      <c r="J346" s="165"/>
      <c r="K346" s="165"/>
      <c r="L346" s="165"/>
      <c r="M346" s="164"/>
      <c r="N346" s="165"/>
      <c r="O346" s="165"/>
      <c r="P346" s="149">
        <f t="shared" si="110"/>
        <v>0</v>
      </c>
      <c r="Q346" s="164"/>
      <c r="R346" s="164"/>
      <c r="S346" s="164"/>
    </row>
    <row r="347" ht="18" customHeight="1" spans="1:19">
      <c r="A347" s="160"/>
      <c r="B347" s="161" t="s">
        <v>276</v>
      </c>
      <c r="C347" s="162" t="s">
        <v>277</v>
      </c>
      <c r="D347" s="163">
        <f t="shared" si="107"/>
        <v>0.05</v>
      </c>
      <c r="E347" s="163">
        <f t="shared" si="108"/>
        <v>0.05</v>
      </c>
      <c r="F347" s="163">
        <f t="shared" si="109"/>
        <v>0.05</v>
      </c>
      <c r="G347" s="164">
        <v>0.05</v>
      </c>
      <c r="H347" s="165"/>
      <c r="I347" s="165"/>
      <c r="J347" s="165"/>
      <c r="K347" s="165"/>
      <c r="L347" s="165"/>
      <c r="M347" s="164"/>
      <c r="N347" s="165"/>
      <c r="O347" s="165"/>
      <c r="P347" s="149">
        <f t="shared" si="110"/>
        <v>0</v>
      </c>
      <c r="Q347" s="164"/>
      <c r="R347" s="164"/>
      <c r="S347" s="164"/>
    </row>
    <row r="348" s="125" customFormat="1" ht="18" customHeight="1" spans="1:19">
      <c r="A348" s="157" t="s">
        <v>283</v>
      </c>
      <c r="B348" s="158"/>
      <c r="C348" s="159" t="s">
        <v>284</v>
      </c>
      <c r="D348" s="153">
        <f>SUM(D349:D352)</f>
        <v>64.21</v>
      </c>
      <c r="E348" s="153">
        <f t="shared" ref="E348:S348" si="112">SUM(E349:E352)</f>
        <v>64.21</v>
      </c>
      <c r="F348" s="153">
        <f t="shared" si="112"/>
        <v>64.21</v>
      </c>
      <c r="G348" s="153">
        <f t="shared" si="112"/>
        <v>64.21</v>
      </c>
      <c r="H348" s="153">
        <f t="shared" si="112"/>
        <v>0</v>
      </c>
      <c r="I348" s="153">
        <f t="shared" si="112"/>
        <v>0</v>
      </c>
      <c r="J348" s="153">
        <f t="shared" si="112"/>
        <v>0</v>
      </c>
      <c r="K348" s="153">
        <f t="shared" si="112"/>
        <v>0</v>
      </c>
      <c r="L348" s="153">
        <f t="shared" si="112"/>
        <v>0</v>
      </c>
      <c r="M348" s="153">
        <f t="shared" si="112"/>
        <v>0</v>
      </c>
      <c r="N348" s="153">
        <f t="shared" si="112"/>
        <v>0</v>
      </c>
      <c r="O348" s="153">
        <f t="shared" si="112"/>
        <v>0</v>
      </c>
      <c r="P348" s="153">
        <f t="shared" si="112"/>
        <v>0</v>
      </c>
      <c r="Q348" s="153">
        <f t="shared" si="112"/>
        <v>0</v>
      </c>
      <c r="R348" s="153">
        <f t="shared" si="112"/>
        <v>0</v>
      </c>
      <c r="S348" s="153">
        <f t="shared" si="112"/>
        <v>0</v>
      </c>
    </row>
    <row r="349" ht="18" customHeight="1" spans="1:19">
      <c r="A349" s="160"/>
      <c r="B349" s="161" t="s">
        <v>148</v>
      </c>
      <c r="C349" s="162" t="s">
        <v>296</v>
      </c>
      <c r="D349" s="163">
        <f t="shared" si="107"/>
        <v>17.79</v>
      </c>
      <c r="E349" s="163">
        <f t="shared" si="108"/>
        <v>17.79</v>
      </c>
      <c r="F349" s="163">
        <f t="shared" si="109"/>
        <v>17.79</v>
      </c>
      <c r="G349" s="164">
        <v>17.79</v>
      </c>
      <c r="H349" s="165"/>
      <c r="I349" s="165"/>
      <c r="J349" s="165"/>
      <c r="K349" s="165"/>
      <c r="L349" s="165"/>
      <c r="M349" s="164"/>
      <c r="N349" s="165"/>
      <c r="O349" s="165"/>
      <c r="P349" s="149">
        <f t="shared" si="110"/>
        <v>0</v>
      </c>
      <c r="Q349" s="164"/>
      <c r="R349" s="164"/>
      <c r="S349" s="164"/>
    </row>
    <row r="350" ht="18" customHeight="1" spans="1:19">
      <c r="A350" s="160"/>
      <c r="B350" s="161" t="s">
        <v>152</v>
      </c>
      <c r="C350" s="162" t="s">
        <v>285</v>
      </c>
      <c r="D350" s="163">
        <f t="shared" si="107"/>
        <v>45.27</v>
      </c>
      <c r="E350" s="163">
        <f t="shared" si="108"/>
        <v>45.27</v>
      </c>
      <c r="F350" s="163">
        <f t="shared" si="109"/>
        <v>45.27</v>
      </c>
      <c r="G350" s="164">
        <v>45.27</v>
      </c>
      <c r="H350" s="165"/>
      <c r="I350" s="165"/>
      <c r="J350" s="165"/>
      <c r="K350" s="165"/>
      <c r="L350" s="165"/>
      <c r="M350" s="164"/>
      <c r="N350" s="165"/>
      <c r="O350" s="165"/>
      <c r="P350" s="149">
        <f t="shared" si="110"/>
        <v>0</v>
      </c>
      <c r="Q350" s="164"/>
      <c r="R350" s="164"/>
      <c r="S350" s="164"/>
    </row>
    <row r="351" ht="18" customHeight="1" spans="1:19">
      <c r="A351" s="160"/>
      <c r="B351" s="161" t="s">
        <v>227</v>
      </c>
      <c r="C351" s="162" t="s">
        <v>297</v>
      </c>
      <c r="D351" s="163">
        <f t="shared" si="107"/>
        <v>0.87</v>
      </c>
      <c r="E351" s="163">
        <f t="shared" si="108"/>
        <v>0.87</v>
      </c>
      <c r="F351" s="163">
        <f t="shared" si="109"/>
        <v>0.87</v>
      </c>
      <c r="G351" s="164">
        <v>0.87</v>
      </c>
      <c r="H351" s="165"/>
      <c r="I351" s="165"/>
      <c r="J351" s="165"/>
      <c r="K351" s="165"/>
      <c r="L351" s="165"/>
      <c r="M351" s="164"/>
      <c r="N351" s="165"/>
      <c r="O351" s="165"/>
      <c r="P351" s="149">
        <f t="shared" si="110"/>
        <v>0</v>
      </c>
      <c r="Q351" s="164"/>
      <c r="R351" s="164"/>
      <c r="S351" s="164"/>
    </row>
    <row r="352" ht="18" customHeight="1" spans="1:19">
      <c r="A352" s="160"/>
      <c r="B352" s="161" t="s">
        <v>215</v>
      </c>
      <c r="C352" s="162" t="s">
        <v>286</v>
      </c>
      <c r="D352" s="163">
        <f t="shared" si="107"/>
        <v>0.28</v>
      </c>
      <c r="E352" s="163">
        <f t="shared" si="108"/>
        <v>0.28</v>
      </c>
      <c r="F352" s="163">
        <f t="shared" si="109"/>
        <v>0.28</v>
      </c>
      <c r="G352" s="164">
        <v>0.28</v>
      </c>
      <c r="H352" s="165"/>
      <c r="I352" s="165"/>
      <c r="J352" s="165"/>
      <c r="K352" s="165"/>
      <c r="L352" s="165"/>
      <c r="M352" s="164"/>
      <c r="N352" s="165"/>
      <c r="O352" s="165"/>
      <c r="P352" s="149">
        <f t="shared" si="110"/>
        <v>0</v>
      </c>
      <c r="Q352" s="164"/>
      <c r="R352" s="164"/>
      <c r="S352" s="164"/>
    </row>
    <row r="353" s="125" customFormat="1" ht="18" customHeight="1" spans="1:19">
      <c r="A353" s="166" t="s">
        <v>311</v>
      </c>
      <c r="B353" s="167"/>
      <c r="C353" s="168"/>
      <c r="D353" s="153">
        <f>SUM(D354,D367,D379)</f>
        <v>10387.83</v>
      </c>
      <c r="E353" s="153">
        <f t="shared" ref="E353:S353" si="113">SUM(E354,E367,E379)</f>
        <v>10331.98</v>
      </c>
      <c r="F353" s="153">
        <f t="shared" si="113"/>
        <v>10331.98</v>
      </c>
      <c r="G353" s="153">
        <f t="shared" si="113"/>
        <v>9901.96</v>
      </c>
      <c r="H353" s="153">
        <f t="shared" si="113"/>
        <v>0</v>
      </c>
      <c r="I353" s="153">
        <f t="shared" si="113"/>
        <v>0</v>
      </c>
      <c r="J353" s="153">
        <f t="shared" si="113"/>
        <v>0</v>
      </c>
      <c r="K353" s="153">
        <f t="shared" si="113"/>
        <v>0</v>
      </c>
      <c r="L353" s="153">
        <f t="shared" si="113"/>
        <v>0</v>
      </c>
      <c r="M353" s="153">
        <f t="shared" si="113"/>
        <v>430.02</v>
      </c>
      <c r="N353" s="153">
        <f t="shared" si="113"/>
        <v>0</v>
      </c>
      <c r="O353" s="153">
        <f t="shared" si="113"/>
        <v>0</v>
      </c>
      <c r="P353" s="153">
        <f t="shared" si="113"/>
        <v>55.85</v>
      </c>
      <c r="Q353" s="153">
        <f t="shared" si="113"/>
        <v>55.85</v>
      </c>
      <c r="R353" s="153">
        <f t="shared" si="113"/>
        <v>0</v>
      </c>
      <c r="S353" s="153">
        <f t="shared" si="113"/>
        <v>0</v>
      </c>
    </row>
    <row r="354" s="125" customFormat="1" ht="18" customHeight="1" spans="1:19">
      <c r="A354" s="157" t="s">
        <v>288</v>
      </c>
      <c r="B354" s="158"/>
      <c r="C354" s="159" t="s">
        <v>255</v>
      </c>
      <c r="D354" s="153">
        <f>SUM(D355:D361,D365:D366)</f>
        <v>8891.99</v>
      </c>
      <c r="E354" s="153">
        <f t="shared" ref="E354:S354" si="114">SUM(E355:E361,E365:E366)</f>
        <v>8891.99</v>
      </c>
      <c r="F354" s="153">
        <f t="shared" si="114"/>
        <v>8891.99</v>
      </c>
      <c r="G354" s="153">
        <f t="shared" si="114"/>
        <v>8816.48</v>
      </c>
      <c r="H354" s="153">
        <f t="shared" si="114"/>
        <v>0</v>
      </c>
      <c r="I354" s="153">
        <f t="shared" si="114"/>
        <v>0</v>
      </c>
      <c r="J354" s="153">
        <f t="shared" si="114"/>
        <v>0</v>
      </c>
      <c r="K354" s="153">
        <f t="shared" si="114"/>
        <v>0</v>
      </c>
      <c r="L354" s="153">
        <f t="shared" si="114"/>
        <v>0</v>
      </c>
      <c r="M354" s="153">
        <f t="shared" si="114"/>
        <v>75.51</v>
      </c>
      <c r="N354" s="153">
        <f t="shared" si="114"/>
        <v>0</v>
      </c>
      <c r="O354" s="153">
        <f t="shared" si="114"/>
        <v>0</v>
      </c>
      <c r="P354" s="153">
        <f t="shared" si="114"/>
        <v>0</v>
      </c>
      <c r="Q354" s="153">
        <f t="shared" si="114"/>
        <v>0</v>
      </c>
      <c r="R354" s="153">
        <f t="shared" si="114"/>
        <v>0</v>
      </c>
      <c r="S354" s="153">
        <f t="shared" si="114"/>
        <v>0</v>
      </c>
    </row>
    <row r="355" ht="18" customHeight="1" spans="1:19">
      <c r="A355" s="160"/>
      <c r="B355" s="161" t="s">
        <v>148</v>
      </c>
      <c r="C355" s="162" t="s">
        <v>256</v>
      </c>
      <c r="D355" s="163">
        <f t="shared" si="107"/>
        <v>2190.3</v>
      </c>
      <c r="E355" s="163">
        <f t="shared" si="108"/>
        <v>2190.3</v>
      </c>
      <c r="F355" s="163">
        <f t="shared" si="109"/>
        <v>2190.3</v>
      </c>
      <c r="G355" s="164">
        <v>2190.3</v>
      </c>
      <c r="H355" s="165"/>
      <c r="I355" s="165"/>
      <c r="J355" s="165"/>
      <c r="K355" s="165"/>
      <c r="L355" s="165"/>
      <c r="M355" s="164"/>
      <c r="N355" s="165"/>
      <c r="O355" s="165"/>
      <c r="P355" s="149">
        <f t="shared" si="110"/>
        <v>0</v>
      </c>
      <c r="Q355" s="164"/>
      <c r="R355" s="164"/>
      <c r="S355" s="164"/>
    </row>
    <row r="356" ht="18" customHeight="1" spans="1:19">
      <c r="A356" s="160"/>
      <c r="B356" s="161" t="s">
        <v>152</v>
      </c>
      <c r="C356" s="162" t="s">
        <v>257</v>
      </c>
      <c r="D356" s="163">
        <f t="shared" si="107"/>
        <v>967.49</v>
      </c>
      <c r="E356" s="163">
        <f t="shared" si="108"/>
        <v>967.49</v>
      </c>
      <c r="F356" s="163">
        <f t="shared" si="109"/>
        <v>967.49</v>
      </c>
      <c r="G356" s="164">
        <v>967.49</v>
      </c>
      <c r="H356" s="165"/>
      <c r="I356" s="165"/>
      <c r="J356" s="165"/>
      <c r="K356" s="165"/>
      <c r="L356" s="165"/>
      <c r="M356" s="164"/>
      <c r="N356" s="165"/>
      <c r="O356" s="165"/>
      <c r="P356" s="149">
        <f t="shared" si="110"/>
        <v>0</v>
      </c>
      <c r="Q356" s="164"/>
      <c r="R356" s="164"/>
      <c r="S356" s="164"/>
    </row>
    <row r="357" ht="18" customHeight="1" spans="1:19">
      <c r="A357" s="160"/>
      <c r="B357" s="161" t="s">
        <v>162</v>
      </c>
      <c r="C357" s="162" t="s">
        <v>258</v>
      </c>
      <c r="D357" s="163">
        <f t="shared" si="107"/>
        <v>520.58</v>
      </c>
      <c r="E357" s="163">
        <f t="shared" si="108"/>
        <v>520.58</v>
      </c>
      <c r="F357" s="163">
        <f t="shared" si="109"/>
        <v>520.58</v>
      </c>
      <c r="G357" s="164">
        <v>520.58</v>
      </c>
      <c r="H357" s="165"/>
      <c r="I357" s="165"/>
      <c r="J357" s="165"/>
      <c r="K357" s="165"/>
      <c r="L357" s="165"/>
      <c r="M357" s="164"/>
      <c r="N357" s="165"/>
      <c r="O357" s="165"/>
      <c r="P357" s="149">
        <f t="shared" si="110"/>
        <v>0</v>
      </c>
      <c r="Q357" s="164"/>
      <c r="R357" s="164"/>
      <c r="S357" s="164"/>
    </row>
    <row r="358" ht="18" customHeight="1" spans="1:19">
      <c r="A358" s="160"/>
      <c r="B358" s="161" t="s">
        <v>168</v>
      </c>
      <c r="C358" s="162" t="s">
        <v>289</v>
      </c>
      <c r="D358" s="163">
        <f t="shared" si="107"/>
        <v>2842.12</v>
      </c>
      <c r="E358" s="163">
        <f t="shared" si="108"/>
        <v>2842.12</v>
      </c>
      <c r="F358" s="163">
        <f t="shared" si="109"/>
        <v>2842.12</v>
      </c>
      <c r="G358" s="164">
        <v>2842.12</v>
      </c>
      <c r="H358" s="165"/>
      <c r="I358" s="165"/>
      <c r="J358" s="165"/>
      <c r="K358" s="165"/>
      <c r="L358" s="165"/>
      <c r="M358" s="164"/>
      <c r="N358" s="165"/>
      <c r="O358" s="165"/>
      <c r="P358" s="149">
        <f t="shared" si="110"/>
        <v>0</v>
      </c>
      <c r="Q358" s="164"/>
      <c r="R358" s="164"/>
      <c r="S358" s="164"/>
    </row>
    <row r="359" ht="18" customHeight="1" spans="1:19">
      <c r="A359" s="160"/>
      <c r="B359" s="161" t="s">
        <v>172</v>
      </c>
      <c r="C359" s="162" t="s">
        <v>259</v>
      </c>
      <c r="D359" s="163">
        <f t="shared" si="107"/>
        <v>931.15</v>
      </c>
      <c r="E359" s="163">
        <f t="shared" si="108"/>
        <v>931.15</v>
      </c>
      <c r="F359" s="163">
        <f t="shared" si="109"/>
        <v>931.15</v>
      </c>
      <c r="G359" s="164">
        <v>931.15</v>
      </c>
      <c r="H359" s="165"/>
      <c r="I359" s="165"/>
      <c r="J359" s="165"/>
      <c r="K359" s="165"/>
      <c r="L359" s="165"/>
      <c r="M359" s="164"/>
      <c r="N359" s="165"/>
      <c r="O359" s="165"/>
      <c r="P359" s="149">
        <f t="shared" si="110"/>
        <v>0</v>
      </c>
      <c r="Q359" s="164"/>
      <c r="R359" s="164"/>
      <c r="S359" s="164"/>
    </row>
    <row r="360" ht="18" customHeight="1" spans="1:19">
      <c r="A360" s="160"/>
      <c r="B360" s="161" t="s">
        <v>125</v>
      </c>
      <c r="C360" s="162" t="s">
        <v>260</v>
      </c>
      <c r="D360" s="163">
        <f t="shared" si="107"/>
        <v>647.54</v>
      </c>
      <c r="E360" s="163">
        <f t="shared" si="108"/>
        <v>647.54</v>
      </c>
      <c r="F360" s="163">
        <f t="shared" si="109"/>
        <v>647.54</v>
      </c>
      <c r="G360" s="164">
        <v>647.54</v>
      </c>
      <c r="H360" s="165"/>
      <c r="I360" s="165"/>
      <c r="J360" s="165"/>
      <c r="K360" s="165"/>
      <c r="L360" s="165"/>
      <c r="M360" s="164"/>
      <c r="N360" s="165"/>
      <c r="O360" s="165"/>
      <c r="P360" s="149">
        <f t="shared" si="110"/>
        <v>0</v>
      </c>
      <c r="Q360" s="164"/>
      <c r="R360" s="164"/>
      <c r="S360" s="164"/>
    </row>
    <row r="361" ht="18" customHeight="1" spans="1:19">
      <c r="A361" s="160"/>
      <c r="B361" s="161" t="s">
        <v>127</v>
      </c>
      <c r="C361" s="162" t="s">
        <v>261</v>
      </c>
      <c r="D361" s="163">
        <f t="shared" si="107"/>
        <v>73.19</v>
      </c>
      <c r="E361" s="163">
        <f t="shared" si="108"/>
        <v>73.19</v>
      </c>
      <c r="F361" s="163">
        <f t="shared" si="109"/>
        <v>73.19</v>
      </c>
      <c r="G361" s="164">
        <v>73.19</v>
      </c>
      <c r="H361" s="165"/>
      <c r="I361" s="165"/>
      <c r="J361" s="165"/>
      <c r="K361" s="165"/>
      <c r="L361" s="165"/>
      <c r="M361" s="164"/>
      <c r="N361" s="165"/>
      <c r="O361" s="165"/>
      <c r="P361" s="149">
        <f t="shared" si="110"/>
        <v>0</v>
      </c>
      <c r="Q361" s="164"/>
      <c r="R361" s="164"/>
      <c r="S361" s="164"/>
    </row>
    <row r="362" ht="18" customHeight="1" spans="1:19">
      <c r="A362" s="160"/>
      <c r="B362" s="161"/>
      <c r="C362" s="162" t="s">
        <v>262</v>
      </c>
      <c r="D362" s="163">
        <f t="shared" si="107"/>
        <v>11.74</v>
      </c>
      <c r="E362" s="163">
        <f t="shared" si="108"/>
        <v>11.74</v>
      </c>
      <c r="F362" s="163">
        <f t="shared" si="109"/>
        <v>11.74</v>
      </c>
      <c r="G362" s="164">
        <v>11.74</v>
      </c>
      <c r="H362" s="165"/>
      <c r="I362" s="165"/>
      <c r="J362" s="165"/>
      <c r="K362" s="165"/>
      <c r="L362" s="165"/>
      <c r="M362" s="164"/>
      <c r="N362" s="165"/>
      <c r="O362" s="165"/>
      <c r="P362" s="149">
        <f t="shared" si="110"/>
        <v>0</v>
      </c>
      <c r="Q362" s="164"/>
      <c r="R362" s="164"/>
      <c r="S362" s="164"/>
    </row>
    <row r="363" ht="18" customHeight="1" spans="1:19">
      <c r="A363" s="160"/>
      <c r="B363" s="161"/>
      <c r="C363" s="162" t="s">
        <v>263</v>
      </c>
      <c r="D363" s="163">
        <f t="shared" si="107"/>
        <v>29.2</v>
      </c>
      <c r="E363" s="163">
        <f t="shared" si="108"/>
        <v>29.2</v>
      </c>
      <c r="F363" s="163">
        <f t="shared" si="109"/>
        <v>29.2</v>
      </c>
      <c r="G363" s="164">
        <v>29.2</v>
      </c>
      <c r="H363" s="165"/>
      <c r="I363" s="165"/>
      <c r="J363" s="165"/>
      <c r="K363" s="165"/>
      <c r="L363" s="165"/>
      <c r="M363" s="164"/>
      <c r="N363" s="165"/>
      <c r="O363" s="165"/>
      <c r="P363" s="149">
        <f t="shared" si="110"/>
        <v>0</v>
      </c>
      <c r="Q363" s="164"/>
      <c r="R363" s="164"/>
      <c r="S363" s="164"/>
    </row>
    <row r="364" ht="18" customHeight="1" spans="1:19">
      <c r="A364" s="160"/>
      <c r="B364" s="161"/>
      <c r="C364" s="162" t="s">
        <v>264</v>
      </c>
      <c r="D364" s="163">
        <f t="shared" si="107"/>
        <v>32.25</v>
      </c>
      <c r="E364" s="163">
        <f t="shared" si="108"/>
        <v>32.25</v>
      </c>
      <c r="F364" s="163">
        <f t="shared" si="109"/>
        <v>32.25</v>
      </c>
      <c r="G364" s="164">
        <v>32.25</v>
      </c>
      <c r="H364" s="165"/>
      <c r="I364" s="165"/>
      <c r="J364" s="165"/>
      <c r="K364" s="165"/>
      <c r="L364" s="165"/>
      <c r="M364" s="164"/>
      <c r="N364" s="165"/>
      <c r="O364" s="165"/>
      <c r="P364" s="149">
        <f t="shared" si="110"/>
        <v>0</v>
      </c>
      <c r="Q364" s="164"/>
      <c r="R364" s="164"/>
      <c r="S364" s="164"/>
    </row>
    <row r="365" ht="18" customHeight="1" spans="1:19">
      <c r="A365" s="160"/>
      <c r="B365" s="161" t="s">
        <v>128</v>
      </c>
      <c r="C365" s="162" t="s">
        <v>265</v>
      </c>
      <c r="D365" s="163">
        <f t="shared" si="107"/>
        <v>563.79</v>
      </c>
      <c r="E365" s="163">
        <f t="shared" si="108"/>
        <v>563.79</v>
      </c>
      <c r="F365" s="163">
        <f t="shared" si="109"/>
        <v>563.79</v>
      </c>
      <c r="G365" s="164">
        <v>563.79</v>
      </c>
      <c r="H365" s="165"/>
      <c r="I365" s="165"/>
      <c r="J365" s="165"/>
      <c r="K365" s="165"/>
      <c r="L365" s="165"/>
      <c r="M365" s="164"/>
      <c r="N365" s="165"/>
      <c r="O365" s="165"/>
      <c r="P365" s="149">
        <f t="shared" si="110"/>
        <v>0</v>
      </c>
      <c r="Q365" s="164"/>
      <c r="R365" s="164"/>
      <c r="S365" s="164"/>
    </row>
    <row r="366" ht="18" customHeight="1" spans="1:19">
      <c r="A366" s="160"/>
      <c r="B366" s="161" t="s">
        <v>215</v>
      </c>
      <c r="C366" s="162" t="s">
        <v>305</v>
      </c>
      <c r="D366" s="163">
        <f t="shared" si="107"/>
        <v>155.83</v>
      </c>
      <c r="E366" s="163">
        <f t="shared" si="108"/>
        <v>155.83</v>
      </c>
      <c r="F366" s="163">
        <f t="shared" si="109"/>
        <v>155.83</v>
      </c>
      <c r="G366" s="164">
        <v>80.32</v>
      </c>
      <c r="H366" s="165"/>
      <c r="I366" s="165"/>
      <c r="J366" s="165"/>
      <c r="K366" s="165"/>
      <c r="L366" s="165"/>
      <c r="M366" s="164">
        <v>75.51</v>
      </c>
      <c r="N366" s="165"/>
      <c r="O366" s="165"/>
      <c r="P366" s="149">
        <f t="shared" si="110"/>
        <v>0</v>
      </c>
      <c r="Q366" s="164"/>
      <c r="R366" s="164"/>
      <c r="S366" s="164"/>
    </row>
    <row r="367" s="125" customFormat="1" ht="18" customHeight="1" spans="1:19">
      <c r="A367" s="157" t="s">
        <v>266</v>
      </c>
      <c r="B367" s="158"/>
      <c r="C367" s="159" t="s">
        <v>267</v>
      </c>
      <c r="D367" s="153">
        <f>SUM(D368:D378)</f>
        <v>453.19</v>
      </c>
      <c r="E367" s="153">
        <f t="shared" ref="E367:S367" si="115">SUM(E368:E378)</f>
        <v>397.34</v>
      </c>
      <c r="F367" s="153">
        <f t="shared" si="115"/>
        <v>397.34</v>
      </c>
      <c r="G367" s="153">
        <f t="shared" si="115"/>
        <v>126.78</v>
      </c>
      <c r="H367" s="153">
        <f t="shared" si="115"/>
        <v>0</v>
      </c>
      <c r="I367" s="153">
        <f t="shared" si="115"/>
        <v>0</v>
      </c>
      <c r="J367" s="153">
        <f t="shared" si="115"/>
        <v>0</v>
      </c>
      <c r="K367" s="153">
        <f t="shared" si="115"/>
        <v>0</v>
      </c>
      <c r="L367" s="153">
        <f t="shared" si="115"/>
        <v>0</v>
      </c>
      <c r="M367" s="153">
        <f t="shared" si="115"/>
        <v>270.56</v>
      </c>
      <c r="N367" s="153">
        <f t="shared" si="115"/>
        <v>0</v>
      </c>
      <c r="O367" s="153">
        <f t="shared" si="115"/>
        <v>0</v>
      </c>
      <c r="P367" s="153">
        <f t="shared" si="115"/>
        <v>55.85</v>
      </c>
      <c r="Q367" s="153">
        <f t="shared" si="115"/>
        <v>55.85</v>
      </c>
      <c r="R367" s="153">
        <f t="shared" si="115"/>
        <v>0</v>
      </c>
      <c r="S367" s="153">
        <f t="shared" si="115"/>
        <v>0</v>
      </c>
    </row>
    <row r="368" s="125" customFormat="1" ht="18" customHeight="1" spans="1:19">
      <c r="A368" s="157"/>
      <c r="B368" s="181" t="s">
        <v>148</v>
      </c>
      <c r="C368" s="182" t="s">
        <v>268</v>
      </c>
      <c r="D368" s="163">
        <f t="shared" si="107"/>
        <v>150</v>
      </c>
      <c r="E368" s="163">
        <f t="shared" si="108"/>
        <v>150</v>
      </c>
      <c r="F368" s="163">
        <f t="shared" si="109"/>
        <v>150</v>
      </c>
      <c r="G368" s="164"/>
      <c r="H368" s="171"/>
      <c r="I368" s="171"/>
      <c r="J368" s="171"/>
      <c r="K368" s="171"/>
      <c r="L368" s="171"/>
      <c r="M368" s="164">
        <v>150</v>
      </c>
      <c r="N368" s="171"/>
      <c r="O368" s="171"/>
      <c r="P368" s="149">
        <f t="shared" si="110"/>
        <v>0</v>
      </c>
      <c r="Q368" s="164"/>
      <c r="R368" s="164"/>
      <c r="S368" s="164"/>
    </row>
    <row r="369" s="125" customFormat="1" ht="18" customHeight="1" spans="1:19">
      <c r="A369" s="157"/>
      <c r="B369" s="181" t="s">
        <v>152</v>
      </c>
      <c r="C369" s="182" t="s">
        <v>290</v>
      </c>
      <c r="D369" s="163">
        <f t="shared" si="107"/>
        <v>30</v>
      </c>
      <c r="E369" s="163">
        <f t="shared" si="108"/>
        <v>30</v>
      </c>
      <c r="F369" s="163">
        <f t="shared" si="109"/>
        <v>30</v>
      </c>
      <c r="G369" s="164"/>
      <c r="H369" s="171"/>
      <c r="I369" s="171"/>
      <c r="J369" s="171"/>
      <c r="K369" s="171"/>
      <c r="L369" s="171"/>
      <c r="M369" s="164">
        <v>30</v>
      </c>
      <c r="N369" s="171"/>
      <c r="O369" s="171"/>
      <c r="P369" s="149">
        <f t="shared" si="110"/>
        <v>0</v>
      </c>
      <c r="Q369" s="164"/>
      <c r="R369" s="164"/>
      <c r="S369" s="164"/>
    </row>
    <row r="370" s="125" customFormat="1" ht="18" customHeight="1" spans="1:19">
      <c r="A370" s="157"/>
      <c r="B370" s="181" t="s">
        <v>227</v>
      </c>
      <c r="C370" s="182" t="s">
        <v>291</v>
      </c>
      <c r="D370" s="163">
        <f t="shared" si="107"/>
        <v>20</v>
      </c>
      <c r="E370" s="163">
        <f t="shared" si="108"/>
        <v>20</v>
      </c>
      <c r="F370" s="163">
        <f t="shared" si="109"/>
        <v>20</v>
      </c>
      <c r="G370" s="164"/>
      <c r="H370" s="171"/>
      <c r="I370" s="171"/>
      <c r="J370" s="171"/>
      <c r="K370" s="171"/>
      <c r="L370" s="171"/>
      <c r="M370" s="164">
        <v>20</v>
      </c>
      <c r="N370" s="171"/>
      <c r="O370" s="171"/>
      <c r="P370" s="149">
        <f t="shared" si="110"/>
        <v>0</v>
      </c>
      <c r="Q370" s="164"/>
      <c r="R370" s="164"/>
      <c r="S370" s="164"/>
    </row>
    <row r="371" s="125" customFormat="1" ht="18" customHeight="1" spans="1:19">
      <c r="A371" s="157"/>
      <c r="B371" s="181" t="s">
        <v>292</v>
      </c>
      <c r="C371" s="182" t="s">
        <v>293</v>
      </c>
      <c r="D371" s="163">
        <f t="shared" si="107"/>
        <v>20</v>
      </c>
      <c r="E371" s="163">
        <f t="shared" si="108"/>
        <v>20</v>
      </c>
      <c r="F371" s="163">
        <f t="shared" si="109"/>
        <v>20</v>
      </c>
      <c r="G371" s="164"/>
      <c r="H371" s="171"/>
      <c r="I371" s="171"/>
      <c r="J371" s="171"/>
      <c r="K371" s="171"/>
      <c r="L371" s="171"/>
      <c r="M371" s="164">
        <v>20</v>
      </c>
      <c r="N371" s="171"/>
      <c r="O371" s="171"/>
      <c r="P371" s="149">
        <f t="shared" si="110"/>
        <v>0</v>
      </c>
      <c r="Q371" s="164"/>
      <c r="R371" s="164"/>
      <c r="S371" s="164"/>
    </row>
    <row r="372" s="125" customFormat="1" ht="18" customHeight="1" spans="1:19">
      <c r="A372" s="157"/>
      <c r="B372" s="181" t="s">
        <v>168</v>
      </c>
      <c r="C372" s="182" t="s">
        <v>269</v>
      </c>
      <c r="D372" s="163">
        <f t="shared" si="107"/>
        <v>15</v>
      </c>
      <c r="E372" s="163">
        <f t="shared" si="108"/>
        <v>15</v>
      </c>
      <c r="F372" s="163">
        <f t="shared" si="109"/>
        <v>15</v>
      </c>
      <c r="G372" s="164"/>
      <c r="H372" s="171"/>
      <c r="I372" s="171"/>
      <c r="J372" s="171"/>
      <c r="K372" s="171"/>
      <c r="L372" s="171"/>
      <c r="M372" s="164">
        <v>15</v>
      </c>
      <c r="N372" s="171"/>
      <c r="O372" s="171"/>
      <c r="P372" s="149">
        <f t="shared" si="110"/>
        <v>0</v>
      </c>
      <c r="Q372" s="164"/>
      <c r="R372" s="164"/>
      <c r="S372" s="164"/>
    </row>
    <row r="373" s="125" customFormat="1" ht="18" customHeight="1" spans="1:19">
      <c r="A373" s="157"/>
      <c r="B373" s="181" t="s">
        <v>126</v>
      </c>
      <c r="C373" s="182" t="s">
        <v>270</v>
      </c>
      <c r="D373" s="163">
        <f t="shared" si="107"/>
        <v>3</v>
      </c>
      <c r="E373" s="163">
        <f t="shared" si="108"/>
        <v>3</v>
      </c>
      <c r="F373" s="163">
        <f t="shared" si="109"/>
        <v>3</v>
      </c>
      <c r="G373" s="164"/>
      <c r="H373" s="171"/>
      <c r="I373" s="171"/>
      <c r="J373" s="171"/>
      <c r="K373" s="171"/>
      <c r="L373" s="171"/>
      <c r="M373" s="164">
        <v>3</v>
      </c>
      <c r="N373" s="171"/>
      <c r="O373" s="171"/>
      <c r="P373" s="149">
        <f t="shared" si="110"/>
        <v>0</v>
      </c>
      <c r="Q373" s="164"/>
      <c r="R373" s="164"/>
      <c r="S373" s="164"/>
    </row>
    <row r="374" s="125" customFormat="1" ht="18" customHeight="1" spans="1:19">
      <c r="A374" s="157"/>
      <c r="B374" s="181" t="s">
        <v>128</v>
      </c>
      <c r="C374" s="182" t="s">
        <v>295</v>
      </c>
      <c r="D374" s="163">
        <f t="shared" si="107"/>
        <v>10</v>
      </c>
      <c r="E374" s="163">
        <f t="shared" si="108"/>
        <v>10</v>
      </c>
      <c r="F374" s="163">
        <f t="shared" si="109"/>
        <v>10</v>
      </c>
      <c r="G374" s="164"/>
      <c r="H374" s="171"/>
      <c r="I374" s="171"/>
      <c r="J374" s="171"/>
      <c r="K374" s="171"/>
      <c r="L374" s="171"/>
      <c r="M374" s="164">
        <v>10</v>
      </c>
      <c r="N374" s="171"/>
      <c r="O374" s="171"/>
      <c r="P374" s="149">
        <f t="shared" si="110"/>
        <v>0</v>
      </c>
      <c r="Q374" s="164"/>
      <c r="R374" s="164"/>
      <c r="S374" s="164"/>
    </row>
    <row r="375" s="125" customFormat="1" ht="18" customHeight="1" spans="1:19">
      <c r="A375" s="157"/>
      <c r="B375" s="181" t="s">
        <v>131</v>
      </c>
      <c r="C375" s="182" t="s">
        <v>272</v>
      </c>
      <c r="D375" s="163">
        <f t="shared" si="107"/>
        <v>73.08</v>
      </c>
      <c r="E375" s="163">
        <f t="shared" si="108"/>
        <v>17.23</v>
      </c>
      <c r="F375" s="163">
        <f t="shared" si="109"/>
        <v>17.23</v>
      </c>
      <c r="G375" s="164"/>
      <c r="H375" s="171"/>
      <c r="I375" s="171"/>
      <c r="J375" s="171"/>
      <c r="K375" s="171"/>
      <c r="L375" s="171"/>
      <c r="M375" s="164">
        <v>17.23</v>
      </c>
      <c r="N375" s="171"/>
      <c r="O375" s="171"/>
      <c r="P375" s="149">
        <f t="shared" si="110"/>
        <v>55.85</v>
      </c>
      <c r="Q375" s="164">
        <v>55.85</v>
      </c>
      <c r="R375" s="164"/>
      <c r="S375" s="164"/>
    </row>
    <row r="376" s="125" customFormat="1" ht="18" customHeight="1" spans="1:19">
      <c r="A376" s="157"/>
      <c r="B376" s="181" t="s">
        <v>141</v>
      </c>
      <c r="C376" s="182" t="s">
        <v>274</v>
      </c>
      <c r="D376" s="163">
        <f t="shared" si="107"/>
        <v>5.33</v>
      </c>
      <c r="E376" s="163">
        <f t="shared" si="108"/>
        <v>5.33</v>
      </c>
      <c r="F376" s="163">
        <f t="shared" si="109"/>
        <v>5.33</v>
      </c>
      <c r="G376" s="164"/>
      <c r="H376" s="171"/>
      <c r="I376" s="171"/>
      <c r="J376" s="171"/>
      <c r="K376" s="171"/>
      <c r="L376" s="171"/>
      <c r="M376" s="164">
        <v>5.33</v>
      </c>
      <c r="N376" s="171"/>
      <c r="O376" s="171"/>
      <c r="P376" s="149">
        <f t="shared" si="110"/>
        <v>0</v>
      </c>
      <c r="Q376" s="164"/>
      <c r="R376" s="164"/>
      <c r="S376" s="164"/>
    </row>
    <row r="377" ht="18" customHeight="1" spans="1:19">
      <c r="A377" s="160"/>
      <c r="B377" s="161" t="s">
        <v>143</v>
      </c>
      <c r="C377" s="162" t="s">
        <v>275</v>
      </c>
      <c r="D377" s="163">
        <f t="shared" si="107"/>
        <v>124.9</v>
      </c>
      <c r="E377" s="163">
        <f t="shared" si="108"/>
        <v>124.9</v>
      </c>
      <c r="F377" s="163">
        <f t="shared" si="109"/>
        <v>124.9</v>
      </c>
      <c r="G377" s="164">
        <v>124.9</v>
      </c>
      <c r="H377" s="165"/>
      <c r="I377" s="165"/>
      <c r="J377" s="165"/>
      <c r="K377" s="165"/>
      <c r="L377" s="165"/>
      <c r="M377" s="164"/>
      <c r="N377" s="165"/>
      <c r="O377" s="165"/>
      <c r="P377" s="149">
        <f t="shared" si="110"/>
        <v>0</v>
      </c>
      <c r="Q377" s="164"/>
      <c r="R377" s="164"/>
      <c r="S377" s="164"/>
    </row>
    <row r="378" ht="18" customHeight="1" spans="1:19">
      <c r="A378" s="160"/>
      <c r="B378" s="161" t="s">
        <v>276</v>
      </c>
      <c r="C378" s="162" t="s">
        <v>277</v>
      </c>
      <c r="D378" s="163">
        <f t="shared" si="107"/>
        <v>1.88</v>
      </c>
      <c r="E378" s="163">
        <f t="shared" si="108"/>
        <v>1.88</v>
      </c>
      <c r="F378" s="163">
        <f t="shared" si="109"/>
        <v>1.88</v>
      </c>
      <c r="G378" s="164">
        <v>1.88</v>
      </c>
      <c r="H378" s="165"/>
      <c r="I378" s="165"/>
      <c r="J378" s="165"/>
      <c r="K378" s="165"/>
      <c r="L378" s="165"/>
      <c r="M378" s="164"/>
      <c r="N378" s="165"/>
      <c r="O378" s="165"/>
      <c r="P378" s="149">
        <f t="shared" si="110"/>
        <v>0</v>
      </c>
      <c r="Q378" s="164"/>
      <c r="R378" s="164"/>
      <c r="S378" s="164"/>
    </row>
    <row r="379" s="125" customFormat="1" ht="18" customHeight="1" spans="1:19">
      <c r="A379" s="157" t="s">
        <v>283</v>
      </c>
      <c r="B379" s="158"/>
      <c r="C379" s="159" t="s">
        <v>284</v>
      </c>
      <c r="D379" s="153">
        <f>SUM(D380:D385)</f>
        <v>1042.65</v>
      </c>
      <c r="E379" s="153">
        <f t="shared" ref="E379:S379" si="116">SUM(E380:E385)</f>
        <v>1042.65</v>
      </c>
      <c r="F379" s="153">
        <f t="shared" si="116"/>
        <v>1042.65</v>
      </c>
      <c r="G379" s="153">
        <f t="shared" si="116"/>
        <v>958.7</v>
      </c>
      <c r="H379" s="153">
        <f t="shared" si="116"/>
        <v>0</v>
      </c>
      <c r="I379" s="153">
        <f t="shared" si="116"/>
        <v>0</v>
      </c>
      <c r="J379" s="153">
        <f t="shared" si="116"/>
        <v>0</v>
      </c>
      <c r="K379" s="153">
        <f t="shared" si="116"/>
        <v>0</v>
      </c>
      <c r="L379" s="153">
        <f t="shared" si="116"/>
        <v>0</v>
      </c>
      <c r="M379" s="153">
        <f t="shared" si="116"/>
        <v>83.95</v>
      </c>
      <c r="N379" s="153">
        <f t="shared" si="116"/>
        <v>0</v>
      </c>
      <c r="O379" s="153">
        <f t="shared" si="116"/>
        <v>0</v>
      </c>
      <c r="P379" s="153">
        <f t="shared" si="116"/>
        <v>0</v>
      </c>
      <c r="Q379" s="153">
        <f t="shared" si="116"/>
        <v>0</v>
      </c>
      <c r="R379" s="153">
        <f t="shared" si="116"/>
        <v>0</v>
      </c>
      <c r="S379" s="153">
        <f t="shared" si="116"/>
        <v>0</v>
      </c>
    </row>
    <row r="380" ht="18" customHeight="1" spans="1:19">
      <c r="A380" s="160"/>
      <c r="B380" s="161" t="s">
        <v>148</v>
      </c>
      <c r="C380" s="162" t="s">
        <v>296</v>
      </c>
      <c r="D380" s="163">
        <f t="shared" si="107"/>
        <v>18.24</v>
      </c>
      <c r="E380" s="163">
        <f t="shared" si="108"/>
        <v>18.24</v>
      </c>
      <c r="F380" s="163">
        <f t="shared" si="109"/>
        <v>18.24</v>
      </c>
      <c r="G380" s="164">
        <v>18.24</v>
      </c>
      <c r="H380" s="165"/>
      <c r="I380" s="165"/>
      <c r="J380" s="165"/>
      <c r="K380" s="165"/>
      <c r="L380" s="165"/>
      <c r="M380" s="164"/>
      <c r="N380" s="165"/>
      <c r="O380" s="165"/>
      <c r="P380" s="149">
        <f t="shared" si="110"/>
        <v>0</v>
      </c>
      <c r="Q380" s="164"/>
      <c r="R380" s="164"/>
      <c r="S380" s="164"/>
    </row>
    <row r="381" ht="18" customHeight="1" spans="1:19">
      <c r="A381" s="160"/>
      <c r="B381" s="161" t="s">
        <v>152</v>
      </c>
      <c r="C381" s="162" t="s">
        <v>285</v>
      </c>
      <c r="D381" s="163">
        <f t="shared" si="107"/>
        <v>800.24</v>
      </c>
      <c r="E381" s="163">
        <f t="shared" si="108"/>
        <v>800.24</v>
      </c>
      <c r="F381" s="163">
        <f t="shared" si="109"/>
        <v>800.24</v>
      </c>
      <c r="G381" s="164">
        <v>800.24</v>
      </c>
      <c r="H381" s="165"/>
      <c r="I381" s="165"/>
      <c r="J381" s="165"/>
      <c r="K381" s="165"/>
      <c r="L381" s="165"/>
      <c r="M381" s="164"/>
      <c r="N381" s="165"/>
      <c r="O381" s="165"/>
      <c r="P381" s="149">
        <f t="shared" si="110"/>
        <v>0</v>
      </c>
      <c r="Q381" s="164"/>
      <c r="R381" s="164"/>
      <c r="S381" s="164"/>
    </row>
    <row r="382" ht="18" customHeight="1" spans="1:19">
      <c r="A382" s="160"/>
      <c r="B382" s="161" t="s">
        <v>154</v>
      </c>
      <c r="C382" s="162" t="s">
        <v>312</v>
      </c>
      <c r="D382" s="163">
        <f t="shared" si="107"/>
        <v>132</v>
      </c>
      <c r="E382" s="163">
        <f t="shared" si="108"/>
        <v>132</v>
      </c>
      <c r="F382" s="163">
        <f t="shared" si="109"/>
        <v>132</v>
      </c>
      <c r="G382" s="164">
        <v>132</v>
      </c>
      <c r="H382" s="165"/>
      <c r="I382" s="165"/>
      <c r="J382" s="165"/>
      <c r="K382" s="165"/>
      <c r="L382" s="165"/>
      <c r="M382" s="164"/>
      <c r="N382" s="165"/>
      <c r="O382" s="165"/>
      <c r="P382" s="149">
        <f t="shared" si="110"/>
        <v>0</v>
      </c>
      <c r="Q382" s="164"/>
      <c r="R382" s="164"/>
      <c r="S382" s="164"/>
    </row>
    <row r="383" ht="18" customHeight="1" spans="1:19">
      <c r="A383" s="160"/>
      <c r="B383" s="161" t="s">
        <v>227</v>
      </c>
      <c r="C383" s="162" t="s">
        <v>297</v>
      </c>
      <c r="D383" s="163">
        <f t="shared" si="107"/>
        <v>3.24</v>
      </c>
      <c r="E383" s="163">
        <f t="shared" si="108"/>
        <v>3.24</v>
      </c>
      <c r="F383" s="163">
        <f t="shared" si="109"/>
        <v>3.24</v>
      </c>
      <c r="G383" s="164">
        <v>3.24</v>
      </c>
      <c r="H383" s="165"/>
      <c r="I383" s="165"/>
      <c r="J383" s="165"/>
      <c r="K383" s="165"/>
      <c r="L383" s="165"/>
      <c r="M383" s="164"/>
      <c r="N383" s="165"/>
      <c r="O383" s="165"/>
      <c r="P383" s="149">
        <f t="shared" si="110"/>
        <v>0</v>
      </c>
      <c r="Q383" s="164"/>
      <c r="R383" s="164"/>
      <c r="S383" s="164"/>
    </row>
    <row r="384" ht="18" customHeight="1" spans="1:19">
      <c r="A384" s="160"/>
      <c r="B384" s="161" t="s">
        <v>172</v>
      </c>
      <c r="C384" s="162" t="s">
        <v>298</v>
      </c>
      <c r="D384" s="163">
        <f t="shared" si="107"/>
        <v>83.95</v>
      </c>
      <c r="E384" s="163">
        <f t="shared" si="108"/>
        <v>83.95</v>
      </c>
      <c r="F384" s="163">
        <f t="shared" si="109"/>
        <v>83.95</v>
      </c>
      <c r="G384" s="164"/>
      <c r="H384" s="165"/>
      <c r="I384" s="165"/>
      <c r="J384" s="165"/>
      <c r="K384" s="165"/>
      <c r="L384" s="165"/>
      <c r="M384" s="164">
        <v>83.95</v>
      </c>
      <c r="N384" s="165"/>
      <c r="O384" s="165"/>
      <c r="P384" s="149">
        <f t="shared" si="110"/>
        <v>0</v>
      </c>
      <c r="Q384" s="164"/>
      <c r="R384" s="164"/>
      <c r="S384" s="164"/>
    </row>
    <row r="385" ht="18" customHeight="1" spans="1:19">
      <c r="A385" s="160"/>
      <c r="B385" s="161" t="s">
        <v>215</v>
      </c>
      <c r="C385" s="162" t="s">
        <v>286</v>
      </c>
      <c r="D385" s="163">
        <f t="shared" si="107"/>
        <v>4.98</v>
      </c>
      <c r="E385" s="163">
        <f t="shared" si="108"/>
        <v>4.98</v>
      </c>
      <c r="F385" s="163">
        <f t="shared" si="109"/>
        <v>4.98</v>
      </c>
      <c r="G385" s="164">
        <v>4.98</v>
      </c>
      <c r="H385" s="165"/>
      <c r="I385" s="165"/>
      <c r="J385" s="165"/>
      <c r="K385" s="165"/>
      <c r="L385" s="165"/>
      <c r="M385" s="164"/>
      <c r="N385" s="165"/>
      <c r="O385" s="165"/>
      <c r="P385" s="149">
        <f t="shared" si="110"/>
        <v>0</v>
      </c>
      <c r="Q385" s="164"/>
      <c r="R385" s="164"/>
      <c r="S385" s="164"/>
    </row>
    <row r="386" s="125" customFormat="1" ht="18" customHeight="1" spans="1:19">
      <c r="A386" s="166" t="s">
        <v>313</v>
      </c>
      <c r="B386" s="167"/>
      <c r="C386" s="168"/>
      <c r="D386" s="153">
        <f>SUM(D387,D400,D405)</f>
        <v>1795.5</v>
      </c>
      <c r="E386" s="153">
        <f t="shared" ref="E386:S386" si="117">SUM(E387,E400,E405)</f>
        <v>1744.99</v>
      </c>
      <c r="F386" s="153">
        <f t="shared" si="117"/>
        <v>1744.99</v>
      </c>
      <c r="G386" s="153">
        <f t="shared" si="117"/>
        <v>1696.5</v>
      </c>
      <c r="H386" s="153">
        <f t="shared" si="117"/>
        <v>0</v>
      </c>
      <c r="I386" s="153">
        <f t="shared" si="117"/>
        <v>0</v>
      </c>
      <c r="J386" s="153">
        <f t="shared" si="117"/>
        <v>0</v>
      </c>
      <c r="K386" s="153">
        <f t="shared" si="117"/>
        <v>0</v>
      </c>
      <c r="L386" s="153">
        <f t="shared" si="117"/>
        <v>0</v>
      </c>
      <c r="M386" s="153">
        <f t="shared" si="117"/>
        <v>48.49</v>
      </c>
      <c r="N386" s="153">
        <f t="shared" si="117"/>
        <v>0</v>
      </c>
      <c r="O386" s="153">
        <f t="shared" si="117"/>
        <v>0</v>
      </c>
      <c r="P386" s="153">
        <f t="shared" si="117"/>
        <v>50.51</v>
      </c>
      <c r="Q386" s="153">
        <f t="shared" si="117"/>
        <v>50.51</v>
      </c>
      <c r="R386" s="153">
        <f t="shared" si="117"/>
        <v>0</v>
      </c>
      <c r="S386" s="153">
        <f t="shared" si="117"/>
        <v>0</v>
      </c>
    </row>
    <row r="387" s="125" customFormat="1" ht="18" customHeight="1" spans="1:19">
      <c r="A387" s="157" t="s">
        <v>288</v>
      </c>
      <c r="B387" s="158"/>
      <c r="C387" s="159" t="s">
        <v>255</v>
      </c>
      <c r="D387" s="153">
        <f>SUM(D388:D394,D398:D399)</f>
        <v>1450.11</v>
      </c>
      <c r="E387" s="153">
        <f t="shared" ref="E387:S387" si="118">SUM(E388:E394,E398:E399)</f>
        <v>1399.6</v>
      </c>
      <c r="F387" s="153">
        <f t="shared" si="118"/>
        <v>1399.6</v>
      </c>
      <c r="G387" s="153">
        <f t="shared" si="118"/>
        <v>1367.81</v>
      </c>
      <c r="H387" s="153">
        <f t="shared" si="118"/>
        <v>0</v>
      </c>
      <c r="I387" s="153">
        <f t="shared" si="118"/>
        <v>0</v>
      </c>
      <c r="J387" s="153">
        <f t="shared" si="118"/>
        <v>0</v>
      </c>
      <c r="K387" s="153">
        <f t="shared" si="118"/>
        <v>0</v>
      </c>
      <c r="L387" s="153">
        <f t="shared" si="118"/>
        <v>0</v>
      </c>
      <c r="M387" s="153">
        <f t="shared" si="118"/>
        <v>31.79</v>
      </c>
      <c r="N387" s="153">
        <f t="shared" si="118"/>
        <v>0</v>
      </c>
      <c r="O387" s="153">
        <f t="shared" si="118"/>
        <v>0</v>
      </c>
      <c r="P387" s="153">
        <f t="shared" si="118"/>
        <v>50.51</v>
      </c>
      <c r="Q387" s="153">
        <f t="shared" si="118"/>
        <v>50.51</v>
      </c>
      <c r="R387" s="153">
        <f t="shared" si="118"/>
        <v>0</v>
      </c>
      <c r="S387" s="153">
        <f t="shared" si="118"/>
        <v>0</v>
      </c>
    </row>
    <row r="388" ht="18" customHeight="1" spans="1:19">
      <c r="A388" s="160"/>
      <c r="B388" s="161" t="s">
        <v>148</v>
      </c>
      <c r="C388" s="162" t="s">
        <v>256</v>
      </c>
      <c r="D388" s="163">
        <f t="shared" si="107"/>
        <v>312.73</v>
      </c>
      <c r="E388" s="163">
        <f t="shared" si="108"/>
        <v>312.73</v>
      </c>
      <c r="F388" s="163">
        <f t="shared" si="109"/>
        <v>312.73</v>
      </c>
      <c r="G388" s="164">
        <v>312.73</v>
      </c>
      <c r="H388" s="165"/>
      <c r="I388" s="165"/>
      <c r="J388" s="165"/>
      <c r="K388" s="165"/>
      <c r="L388" s="165"/>
      <c r="M388" s="164"/>
      <c r="N388" s="165"/>
      <c r="O388" s="165"/>
      <c r="P388" s="149">
        <f t="shared" si="110"/>
        <v>0</v>
      </c>
      <c r="Q388" s="164"/>
      <c r="R388" s="164"/>
      <c r="S388" s="164"/>
    </row>
    <row r="389" ht="18" customHeight="1" spans="1:19">
      <c r="A389" s="160"/>
      <c r="B389" s="161" t="s">
        <v>152</v>
      </c>
      <c r="C389" s="162" t="s">
        <v>257</v>
      </c>
      <c r="D389" s="163">
        <f t="shared" si="107"/>
        <v>147.98</v>
      </c>
      <c r="E389" s="163">
        <f t="shared" si="108"/>
        <v>147.98</v>
      </c>
      <c r="F389" s="163">
        <f t="shared" si="109"/>
        <v>147.98</v>
      </c>
      <c r="G389" s="164">
        <v>147.98</v>
      </c>
      <c r="H389" s="165"/>
      <c r="I389" s="165"/>
      <c r="J389" s="165"/>
      <c r="K389" s="165"/>
      <c r="L389" s="165"/>
      <c r="M389" s="164"/>
      <c r="N389" s="165"/>
      <c r="O389" s="165"/>
      <c r="P389" s="149">
        <f t="shared" si="110"/>
        <v>0</v>
      </c>
      <c r="Q389" s="164"/>
      <c r="R389" s="164"/>
      <c r="S389" s="164"/>
    </row>
    <row r="390" ht="18" customHeight="1" spans="1:19">
      <c r="A390" s="160"/>
      <c r="B390" s="161" t="s">
        <v>162</v>
      </c>
      <c r="C390" s="162" t="s">
        <v>258</v>
      </c>
      <c r="D390" s="163">
        <f t="shared" si="107"/>
        <v>77.67</v>
      </c>
      <c r="E390" s="163">
        <f t="shared" si="108"/>
        <v>77.67</v>
      </c>
      <c r="F390" s="163">
        <f t="shared" si="109"/>
        <v>77.67</v>
      </c>
      <c r="G390" s="164">
        <v>77.67</v>
      </c>
      <c r="H390" s="165"/>
      <c r="I390" s="165"/>
      <c r="J390" s="165"/>
      <c r="K390" s="165"/>
      <c r="L390" s="165"/>
      <c r="M390" s="164"/>
      <c r="N390" s="165"/>
      <c r="O390" s="165"/>
      <c r="P390" s="149">
        <f t="shared" si="110"/>
        <v>0</v>
      </c>
      <c r="Q390" s="164"/>
      <c r="R390" s="164"/>
      <c r="S390" s="164"/>
    </row>
    <row r="391" ht="18" customHeight="1" spans="1:19">
      <c r="A391" s="160"/>
      <c r="B391" s="161" t="s">
        <v>168</v>
      </c>
      <c r="C391" s="162" t="s">
        <v>289</v>
      </c>
      <c r="D391" s="163">
        <f t="shared" si="107"/>
        <v>438.12</v>
      </c>
      <c r="E391" s="163">
        <f t="shared" si="108"/>
        <v>438.12</v>
      </c>
      <c r="F391" s="163">
        <f t="shared" si="109"/>
        <v>438.12</v>
      </c>
      <c r="G391" s="164">
        <v>438.12</v>
      </c>
      <c r="H391" s="165"/>
      <c r="I391" s="165"/>
      <c r="J391" s="165"/>
      <c r="K391" s="165"/>
      <c r="L391" s="165"/>
      <c r="M391" s="164"/>
      <c r="N391" s="165"/>
      <c r="O391" s="165"/>
      <c r="P391" s="149">
        <f t="shared" si="110"/>
        <v>0</v>
      </c>
      <c r="Q391" s="164"/>
      <c r="R391" s="164"/>
      <c r="S391" s="164"/>
    </row>
    <row r="392" ht="18" customHeight="1" spans="1:19">
      <c r="A392" s="160"/>
      <c r="B392" s="161" t="s">
        <v>172</v>
      </c>
      <c r="C392" s="162" t="s">
        <v>259</v>
      </c>
      <c r="D392" s="163">
        <f t="shared" ref="D392:D455" si="119">SUM(E392,P392)</f>
        <v>149.73</v>
      </c>
      <c r="E392" s="163">
        <f t="shared" si="108"/>
        <v>149.73</v>
      </c>
      <c r="F392" s="163">
        <f t="shared" si="109"/>
        <v>149.73</v>
      </c>
      <c r="G392" s="164">
        <v>149.73</v>
      </c>
      <c r="H392" s="165"/>
      <c r="I392" s="165"/>
      <c r="J392" s="165"/>
      <c r="K392" s="165"/>
      <c r="L392" s="165"/>
      <c r="M392" s="164"/>
      <c r="N392" s="165"/>
      <c r="O392" s="165"/>
      <c r="P392" s="149">
        <f t="shared" si="110"/>
        <v>0</v>
      </c>
      <c r="Q392" s="164"/>
      <c r="R392" s="164"/>
      <c r="S392" s="164"/>
    </row>
    <row r="393" ht="18" customHeight="1" spans="1:19">
      <c r="A393" s="160"/>
      <c r="B393" s="161" t="s">
        <v>125</v>
      </c>
      <c r="C393" s="162" t="s">
        <v>260</v>
      </c>
      <c r="D393" s="163">
        <f t="shared" si="119"/>
        <v>136.58</v>
      </c>
      <c r="E393" s="163">
        <f t="shared" si="108"/>
        <v>136.58</v>
      </c>
      <c r="F393" s="163">
        <f t="shared" si="109"/>
        <v>136.58</v>
      </c>
      <c r="G393" s="164">
        <v>136.58</v>
      </c>
      <c r="H393" s="165"/>
      <c r="I393" s="165"/>
      <c r="J393" s="165"/>
      <c r="K393" s="165"/>
      <c r="L393" s="165"/>
      <c r="M393" s="164"/>
      <c r="N393" s="165"/>
      <c r="O393" s="165"/>
      <c r="P393" s="149">
        <f t="shared" si="110"/>
        <v>0</v>
      </c>
      <c r="Q393" s="164"/>
      <c r="R393" s="164"/>
      <c r="S393" s="164"/>
    </row>
    <row r="394" ht="18" customHeight="1" spans="1:19">
      <c r="A394" s="160"/>
      <c r="B394" s="161" t="s">
        <v>127</v>
      </c>
      <c r="C394" s="162" t="s">
        <v>261</v>
      </c>
      <c r="D394" s="163">
        <f t="shared" si="119"/>
        <v>11.1</v>
      </c>
      <c r="E394" s="163">
        <f t="shared" ref="E394:E457" si="120">SUM(F394,N394,O394)</f>
        <v>11.1</v>
      </c>
      <c r="F394" s="163">
        <f t="shared" ref="F394:F457" si="121">SUM(G394:M394)</f>
        <v>11.1</v>
      </c>
      <c r="G394" s="164">
        <v>11.1</v>
      </c>
      <c r="H394" s="165"/>
      <c r="I394" s="165"/>
      <c r="J394" s="165"/>
      <c r="K394" s="165"/>
      <c r="L394" s="165"/>
      <c r="M394" s="164"/>
      <c r="N394" s="165"/>
      <c r="O394" s="165"/>
      <c r="P394" s="149">
        <f t="shared" ref="P394:P457" si="122">SUM(Q394:S394)</f>
        <v>0</v>
      </c>
      <c r="Q394" s="164"/>
      <c r="R394" s="164"/>
      <c r="S394" s="164"/>
    </row>
    <row r="395" ht="18" customHeight="1" spans="1:19">
      <c r="A395" s="160"/>
      <c r="B395" s="161"/>
      <c r="C395" s="162" t="s">
        <v>262</v>
      </c>
      <c r="D395" s="163">
        <f t="shared" si="119"/>
        <v>1.78</v>
      </c>
      <c r="E395" s="163">
        <f t="shared" si="120"/>
        <v>1.78</v>
      </c>
      <c r="F395" s="163">
        <f t="shared" si="121"/>
        <v>1.78</v>
      </c>
      <c r="G395" s="164">
        <v>1.78</v>
      </c>
      <c r="H395" s="165"/>
      <c r="I395" s="165"/>
      <c r="J395" s="165"/>
      <c r="K395" s="165"/>
      <c r="L395" s="165"/>
      <c r="M395" s="164"/>
      <c r="N395" s="165"/>
      <c r="O395" s="165"/>
      <c r="P395" s="149">
        <f t="shared" si="122"/>
        <v>0</v>
      </c>
      <c r="Q395" s="164"/>
      <c r="R395" s="164"/>
      <c r="S395" s="164"/>
    </row>
    <row r="396" ht="18" customHeight="1" spans="1:19">
      <c r="A396" s="160"/>
      <c r="B396" s="161"/>
      <c r="C396" s="162" t="s">
        <v>263</v>
      </c>
      <c r="D396" s="163">
        <f t="shared" si="119"/>
        <v>4.28</v>
      </c>
      <c r="E396" s="163">
        <f t="shared" si="120"/>
        <v>4.28</v>
      </c>
      <c r="F396" s="163">
        <f t="shared" si="121"/>
        <v>4.28</v>
      </c>
      <c r="G396" s="164">
        <v>4.28</v>
      </c>
      <c r="H396" s="165"/>
      <c r="I396" s="165"/>
      <c r="J396" s="165"/>
      <c r="K396" s="165"/>
      <c r="L396" s="165"/>
      <c r="M396" s="164"/>
      <c r="N396" s="165"/>
      <c r="O396" s="165"/>
      <c r="P396" s="149">
        <f t="shared" si="122"/>
        <v>0</v>
      </c>
      <c r="Q396" s="164"/>
      <c r="R396" s="164"/>
      <c r="S396" s="164"/>
    </row>
    <row r="397" ht="18" customHeight="1" spans="1:19">
      <c r="A397" s="160"/>
      <c r="B397" s="161"/>
      <c r="C397" s="162" t="s">
        <v>264</v>
      </c>
      <c r="D397" s="163">
        <f t="shared" si="119"/>
        <v>5.04</v>
      </c>
      <c r="E397" s="163">
        <f t="shared" si="120"/>
        <v>5.04</v>
      </c>
      <c r="F397" s="163">
        <f t="shared" si="121"/>
        <v>5.04</v>
      </c>
      <c r="G397" s="164">
        <v>5.04</v>
      </c>
      <c r="H397" s="165"/>
      <c r="I397" s="165"/>
      <c r="J397" s="165"/>
      <c r="K397" s="165"/>
      <c r="L397" s="165"/>
      <c r="M397" s="164"/>
      <c r="N397" s="165"/>
      <c r="O397" s="165"/>
      <c r="P397" s="149">
        <f t="shared" si="122"/>
        <v>0</v>
      </c>
      <c r="Q397" s="164"/>
      <c r="R397" s="164"/>
      <c r="S397" s="164"/>
    </row>
    <row r="398" ht="18" customHeight="1" spans="1:19">
      <c r="A398" s="160"/>
      <c r="B398" s="161" t="s">
        <v>128</v>
      </c>
      <c r="C398" s="162" t="s">
        <v>265</v>
      </c>
      <c r="D398" s="163">
        <f t="shared" si="119"/>
        <v>83.1</v>
      </c>
      <c r="E398" s="163">
        <f t="shared" si="120"/>
        <v>83.1</v>
      </c>
      <c r="F398" s="163">
        <f t="shared" si="121"/>
        <v>83.1</v>
      </c>
      <c r="G398" s="164">
        <v>83.1</v>
      </c>
      <c r="H398" s="165"/>
      <c r="I398" s="165"/>
      <c r="J398" s="165"/>
      <c r="K398" s="165"/>
      <c r="L398" s="165"/>
      <c r="M398" s="164"/>
      <c r="N398" s="165"/>
      <c r="O398" s="165"/>
      <c r="P398" s="149">
        <f t="shared" si="122"/>
        <v>0</v>
      </c>
      <c r="Q398" s="164"/>
      <c r="R398" s="164"/>
      <c r="S398" s="164"/>
    </row>
    <row r="399" ht="18" customHeight="1" spans="1:19">
      <c r="A399" s="160"/>
      <c r="B399" s="161" t="s">
        <v>215</v>
      </c>
      <c r="C399" s="162" t="s">
        <v>305</v>
      </c>
      <c r="D399" s="163">
        <f t="shared" si="119"/>
        <v>93.1</v>
      </c>
      <c r="E399" s="163">
        <f t="shared" si="120"/>
        <v>42.59</v>
      </c>
      <c r="F399" s="163">
        <f t="shared" si="121"/>
        <v>42.59</v>
      </c>
      <c r="G399" s="164">
        <v>10.8</v>
      </c>
      <c r="H399" s="165"/>
      <c r="I399" s="165"/>
      <c r="J399" s="165"/>
      <c r="K399" s="165"/>
      <c r="L399" s="165"/>
      <c r="M399" s="164">
        <v>31.79</v>
      </c>
      <c r="N399" s="165"/>
      <c r="O399" s="165"/>
      <c r="P399" s="149">
        <f t="shared" si="122"/>
        <v>50.51</v>
      </c>
      <c r="Q399" s="164">
        <v>50.51</v>
      </c>
      <c r="R399" s="164"/>
      <c r="S399" s="164"/>
    </row>
    <row r="400" s="125" customFormat="1" ht="18" customHeight="1" spans="1:19">
      <c r="A400" s="157" t="s">
        <v>266</v>
      </c>
      <c r="B400" s="158"/>
      <c r="C400" s="159" t="s">
        <v>267</v>
      </c>
      <c r="D400" s="153">
        <f>SUM(D401:D404)</f>
        <v>35.64</v>
      </c>
      <c r="E400" s="153">
        <f t="shared" ref="E400:S400" si="123">SUM(E401:E404)</f>
        <v>35.64</v>
      </c>
      <c r="F400" s="153">
        <f t="shared" si="123"/>
        <v>35.64</v>
      </c>
      <c r="G400" s="153">
        <f t="shared" si="123"/>
        <v>18.94</v>
      </c>
      <c r="H400" s="153">
        <f t="shared" si="123"/>
        <v>0</v>
      </c>
      <c r="I400" s="153">
        <f t="shared" si="123"/>
        <v>0</v>
      </c>
      <c r="J400" s="153">
        <f t="shared" si="123"/>
        <v>0</v>
      </c>
      <c r="K400" s="153">
        <f t="shared" si="123"/>
        <v>0</v>
      </c>
      <c r="L400" s="153">
        <f t="shared" si="123"/>
        <v>0</v>
      </c>
      <c r="M400" s="153">
        <f t="shared" si="123"/>
        <v>16.7</v>
      </c>
      <c r="N400" s="153">
        <f t="shared" si="123"/>
        <v>0</v>
      </c>
      <c r="O400" s="153">
        <f t="shared" si="123"/>
        <v>0</v>
      </c>
      <c r="P400" s="153">
        <f t="shared" si="123"/>
        <v>0</v>
      </c>
      <c r="Q400" s="153">
        <f t="shared" si="123"/>
        <v>0</v>
      </c>
      <c r="R400" s="153">
        <f t="shared" si="123"/>
        <v>0</v>
      </c>
      <c r="S400" s="153">
        <f t="shared" si="123"/>
        <v>0</v>
      </c>
    </row>
    <row r="401" s="125" customFormat="1" ht="18" customHeight="1" spans="1:19">
      <c r="A401" s="157"/>
      <c r="B401" s="181" t="s">
        <v>148</v>
      </c>
      <c r="C401" s="182" t="s">
        <v>268</v>
      </c>
      <c r="D401" s="163">
        <f t="shared" si="119"/>
        <v>14.83</v>
      </c>
      <c r="E401" s="163">
        <f t="shared" si="120"/>
        <v>14.83</v>
      </c>
      <c r="F401" s="163">
        <f t="shared" si="121"/>
        <v>14.83</v>
      </c>
      <c r="G401" s="164"/>
      <c r="H401" s="171"/>
      <c r="I401" s="171"/>
      <c r="J401" s="171"/>
      <c r="K401" s="171"/>
      <c r="L401" s="171"/>
      <c r="M401" s="164">
        <v>14.83</v>
      </c>
      <c r="N401" s="171"/>
      <c r="O401" s="171"/>
      <c r="P401" s="149">
        <f t="shared" si="122"/>
        <v>0</v>
      </c>
      <c r="Q401" s="164"/>
      <c r="R401" s="164"/>
      <c r="S401" s="164"/>
    </row>
    <row r="402" s="125" customFormat="1" ht="18" customHeight="1" spans="1:19">
      <c r="A402" s="157"/>
      <c r="B402" s="181" t="s">
        <v>131</v>
      </c>
      <c r="C402" s="182" t="s">
        <v>272</v>
      </c>
      <c r="D402" s="163">
        <f t="shared" si="119"/>
        <v>1.87</v>
      </c>
      <c r="E402" s="163">
        <f t="shared" si="120"/>
        <v>1.87</v>
      </c>
      <c r="F402" s="163">
        <f t="shared" si="121"/>
        <v>1.87</v>
      </c>
      <c r="G402" s="164"/>
      <c r="H402" s="171"/>
      <c r="I402" s="171"/>
      <c r="J402" s="171"/>
      <c r="K402" s="171"/>
      <c r="L402" s="171"/>
      <c r="M402" s="164">
        <v>1.87</v>
      </c>
      <c r="N402" s="171"/>
      <c r="O402" s="171"/>
      <c r="P402" s="149">
        <f t="shared" si="122"/>
        <v>0</v>
      </c>
      <c r="Q402" s="164"/>
      <c r="R402" s="164"/>
      <c r="S402" s="164"/>
    </row>
    <row r="403" ht="18" customHeight="1" spans="1:19">
      <c r="A403" s="160"/>
      <c r="B403" s="161" t="s">
        <v>143</v>
      </c>
      <c r="C403" s="162" t="s">
        <v>275</v>
      </c>
      <c r="D403" s="163">
        <f t="shared" si="119"/>
        <v>18.63</v>
      </c>
      <c r="E403" s="163">
        <f t="shared" si="120"/>
        <v>18.63</v>
      </c>
      <c r="F403" s="163">
        <f t="shared" si="121"/>
        <v>18.63</v>
      </c>
      <c r="G403" s="164">
        <v>18.63</v>
      </c>
      <c r="H403" s="165"/>
      <c r="I403" s="165"/>
      <c r="J403" s="165"/>
      <c r="K403" s="165"/>
      <c r="L403" s="165"/>
      <c r="M403" s="164"/>
      <c r="N403" s="165"/>
      <c r="O403" s="165"/>
      <c r="P403" s="149">
        <f t="shared" si="122"/>
        <v>0</v>
      </c>
      <c r="Q403" s="164"/>
      <c r="R403" s="164"/>
      <c r="S403" s="164"/>
    </row>
    <row r="404" ht="18" customHeight="1" spans="1:19">
      <c r="A404" s="160"/>
      <c r="B404" s="161" t="s">
        <v>276</v>
      </c>
      <c r="C404" s="162" t="s">
        <v>277</v>
      </c>
      <c r="D404" s="163">
        <f t="shared" si="119"/>
        <v>0.31</v>
      </c>
      <c r="E404" s="163">
        <f t="shared" si="120"/>
        <v>0.31</v>
      </c>
      <c r="F404" s="163">
        <f t="shared" si="121"/>
        <v>0.31</v>
      </c>
      <c r="G404" s="164">
        <v>0.31</v>
      </c>
      <c r="H404" s="165"/>
      <c r="I404" s="165"/>
      <c r="J404" s="165"/>
      <c r="K404" s="165"/>
      <c r="L404" s="165"/>
      <c r="M404" s="164"/>
      <c r="N404" s="165"/>
      <c r="O404" s="165"/>
      <c r="P404" s="149">
        <f t="shared" si="122"/>
        <v>0</v>
      </c>
      <c r="Q404" s="164"/>
      <c r="R404" s="164"/>
      <c r="S404" s="164"/>
    </row>
    <row r="405" s="125" customFormat="1" ht="18" customHeight="1" spans="1:19">
      <c r="A405" s="157" t="s">
        <v>283</v>
      </c>
      <c r="B405" s="158"/>
      <c r="C405" s="159" t="s">
        <v>284</v>
      </c>
      <c r="D405" s="153">
        <f>SUM(D406:D410)</f>
        <v>309.75</v>
      </c>
      <c r="E405" s="153">
        <f t="shared" ref="E405:S405" si="124">SUM(E406:E410)</f>
        <v>309.75</v>
      </c>
      <c r="F405" s="153">
        <f t="shared" si="124"/>
        <v>309.75</v>
      </c>
      <c r="G405" s="153">
        <f t="shared" si="124"/>
        <v>309.75</v>
      </c>
      <c r="H405" s="153">
        <f t="shared" si="124"/>
        <v>0</v>
      </c>
      <c r="I405" s="153">
        <f t="shared" si="124"/>
        <v>0</v>
      </c>
      <c r="J405" s="153">
        <f t="shared" si="124"/>
        <v>0</v>
      </c>
      <c r="K405" s="153">
        <f t="shared" si="124"/>
        <v>0</v>
      </c>
      <c r="L405" s="153">
        <f t="shared" si="124"/>
        <v>0</v>
      </c>
      <c r="M405" s="153">
        <f t="shared" si="124"/>
        <v>0</v>
      </c>
      <c r="N405" s="153">
        <f t="shared" si="124"/>
        <v>0</v>
      </c>
      <c r="O405" s="153">
        <f t="shared" si="124"/>
        <v>0</v>
      </c>
      <c r="P405" s="153">
        <f t="shared" si="124"/>
        <v>0</v>
      </c>
      <c r="Q405" s="153">
        <f t="shared" si="124"/>
        <v>0</v>
      </c>
      <c r="R405" s="153">
        <f t="shared" si="124"/>
        <v>0</v>
      </c>
      <c r="S405" s="153">
        <f t="shared" si="124"/>
        <v>0</v>
      </c>
    </row>
    <row r="406" ht="18" customHeight="1" spans="1:19">
      <c r="A406" s="160"/>
      <c r="B406" s="161" t="s">
        <v>148</v>
      </c>
      <c r="C406" s="162" t="s">
        <v>296</v>
      </c>
      <c r="D406" s="163">
        <f t="shared" si="119"/>
        <v>12.6</v>
      </c>
      <c r="E406" s="163">
        <f t="shared" si="120"/>
        <v>12.6</v>
      </c>
      <c r="F406" s="163">
        <f t="shared" si="121"/>
        <v>12.6</v>
      </c>
      <c r="G406" s="164">
        <v>12.6</v>
      </c>
      <c r="H406" s="165"/>
      <c r="I406" s="165"/>
      <c r="J406" s="165"/>
      <c r="K406" s="165"/>
      <c r="L406" s="165"/>
      <c r="M406" s="164"/>
      <c r="N406" s="165"/>
      <c r="O406" s="165"/>
      <c r="P406" s="149">
        <f t="shared" si="122"/>
        <v>0</v>
      </c>
      <c r="Q406" s="164"/>
      <c r="R406" s="164"/>
      <c r="S406" s="164"/>
    </row>
    <row r="407" ht="18" customHeight="1" spans="1:19">
      <c r="A407" s="160"/>
      <c r="B407" s="161" t="s">
        <v>152</v>
      </c>
      <c r="C407" s="162" t="s">
        <v>285</v>
      </c>
      <c r="D407" s="163">
        <f t="shared" si="119"/>
        <v>264.46</v>
      </c>
      <c r="E407" s="163">
        <f t="shared" si="120"/>
        <v>264.46</v>
      </c>
      <c r="F407" s="163">
        <f t="shared" si="121"/>
        <v>264.46</v>
      </c>
      <c r="G407" s="164">
        <v>264.46</v>
      </c>
      <c r="H407" s="165"/>
      <c r="I407" s="165"/>
      <c r="J407" s="165"/>
      <c r="K407" s="165"/>
      <c r="L407" s="165"/>
      <c r="M407" s="164"/>
      <c r="N407" s="165"/>
      <c r="O407" s="165"/>
      <c r="P407" s="149">
        <f t="shared" si="122"/>
        <v>0</v>
      </c>
      <c r="Q407" s="164"/>
      <c r="R407" s="164"/>
      <c r="S407" s="164"/>
    </row>
    <row r="408" ht="18" customHeight="1" spans="1:19">
      <c r="A408" s="160"/>
      <c r="B408" s="161" t="s">
        <v>154</v>
      </c>
      <c r="C408" s="162" t="s">
        <v>312</v>
      </c>
      <c r="D408" s="163">
        <f t="shared" si="119"/>
        <v>30</v>
      </c>
      <c r="E408" s="163">
        <f t="shared" si="120"/>
        <v>30</v>
      </c>
      <c r="F408" s="163">
        <f t="shared" si="121"/>
        <v>30</v>
      </c>
      <c r="G408" s="164">
        <v>30</v>
      </c>
      <c r="H408" s="165"/>
      <c r="I408" s="165"/>
      <c r="J408" s="165"/>
      <c r="K408" s="165"/>
      <c r="L408" s="165"/>
      <c r="M408" s="164"/>
      <c r="N408" s="165"/>
      <c r="O408" s="165"/>
      <c r="P408" s="149">
        <f t="shared" si="122"/>
        <v>0</v>
      </c>
      <c r="Q408" s="164"/>
      <c r="R408" s="164"/>
      <c r="S408" s="164"/>
    </row>
    <row r="409" ht="18" customHeight="1" spans="1:19">
      <c r="A409" s="160"/>
      <c r="B409" s="161" t="s">
        <v>227</v>
      </c>
      <c r="C409" s="162" t="s">
        <v>297</v>
      </c>
      <c r="D409" s="163">
        <f t="shared" si="119"/>
        <v>1.09</v>
      </c>
      <c r="E409" s="163">
        <f t="shared" si="120"/>
        <v>1.09</v>
      </c>
      <c r="F409" s="163">
        <f t="shared" si="121"/>
        <v>1.09</v>
      </c>
      <c r="G409" s="164">
        <v>1.09</v>
      </c>
      <c r="H409" s="165"/>
      <c r="I409" s="165"/>
      <c r="J409" s="165"/>
      <c r="K409" s="165"/>
      <c r="L409" s="165"/>
      <c r="M409" s="164"/>
      <c r="N409" s="165"/>
      <c r="O409" s="165"/>
      <c r="P409" s="149">
        <f t="shared" si="122"/>
        <v>0</v>
      </c>
      <c r="Q409" s="164"/>
      <c r="R409" s="164"/>
      <c r="S409" s="164"/>
    </row>
    <row r="410" ht="18" customHeight="1" spans="1:19">
      <c r="A410" s="160"/>
      <c r="B410" s="161" t="s">
        <v>215</v>
      </c>
      <c r="C410" s="162" t="s">
        <v>286</v>
      </c>
      <c r="D410" s="163">
        <f t="shared" si="119"/>
        <v>1.6</v>
      </c>
      <c r="E410" s="163">
        <f t="shared" si="120"/>
        <v>1.6</v>
      </c>
      <c r="F410" s="163">
        <f t="shared" si="121"/>
        <v>1.6</v>
      </c>
      <c r="G410" s="164">
        <v>1.6</v>
      </c>
      <c r="H410" s="165"/>
      <c r="I410" s="165"/>
      <c r="J410" s="165"/>
      <c r="K410" s="165"/>
      <c r="L410" s="165"/>
      <c r="M410" s="164"/>
      <c r="N410" s="165"/>
      <c r="O410" s="165"/>
      <c r="P410" s="149">
        <f t="shared" si="122"/>
        <v>0</v>
      </c>
      <c r="Q410" s="164"/>
      <c r="R410" s="164"/>
      <c r="S410" s="164"/>
    </row>
    <row r="411" s="125" customFormat="1" ht="18" customHeight="1" spans="1:19">
      <c r="A411" s="166" t="s">
        <v>314</v>
      </c>
      <c r="B411" s="167"/>
      <c r="C411" s="168"/>
      <c r="D411" s="153">
        <f>SUM(D412,D424,D427)</f>
        <v>3365.83</v>
      </c>
      <c r="E411" s="153">
        <f t="shared" ref="E411:S411" si="125">SUM(E412,E424,E427)</f>
        <v>3365.83</v>
      </c>
      <c r="F411" s="153">
        <f t="shared" si="125"/>
        <v>3365.83</v>
      </c>
      <c r="G411" s="153">
        <f t="shared" si="125"/>
        <v>3076.84</v>
      </c>
      <c r="H411" s="153">
        <f t="shared" si="125"/>
        <v>0</v>
      </c>
      <c r="I411" s="153">
        <f t="shared" si="125"/>
        <v>0</v>
      </c>
      <c r="J411" s="153">
        <f t="shared" si="125"/>
        <v>0</v>
      </c>
      <c r="K411" s="153">
        <f t="shared" si="125"/>
        <v>0</v>
      </c>
      <c r="L411" s="153">
        <f t="shared" si="125"/>
        <v>0</v>
      </c>
      <c r="M411" s="153">
        <f t="shared" si="125"/>
        <v>288.99</v>
      </c>
      <c r="N411" s="153">
        <f t="shared" si="125"/>
        <v>0</v>
      </c>
      <c r="O411" s="153">
        <f t="shared" si="125"/>
        <v>0</v>
      </c>
      <c r="P411" s="153">
        <f t="shared" si="125"/>
        <v>0</v>
      </c>
      <c r="Q411" s="153">
        <f t="shared" si="125"/>
        <v>0</v>
      </c>
      <c r="R411" s="153">
        <f t="shared" si="125"/>
        <v>0</v>
      </c>
      <c r="S411" s="153">
        <f t="shared" si="125"/>
        <v>0</v>
      </c>
    </row>
    <row r="412" s="125" customFormat="1" ht="18" customHeight="1" spans="1:19">
      <c r="A412" s="157" t="s">
        <v>288</v>
      </c>
      <c r="B412" s="158"/>
      <c r="C412" s="159" t="s">
        <v>255</v>
      </c>
      <c r="D412" s="153">
        <f>SUM(D413:D419,D423)</f>
        <v>2660.74</v>
      </c>
      <c r="E412" s="153">
        <f t="shared" ref="E412:S412" si="126">SUM(E413:E419,E423)</f>
        <v>2660.74</v>
      </c>
      <c r="F412" s="153">
        <f t="shared" si="126"/>
        <v>2660.74</v>
      </c>
      <c r="G412" s="153">
        <f t="shared" si="126"/>
        <v>2660.74</v>
      </c>
      <c r="H412" s="153">
        <f t="shared" si="126"/>
        <v>0</v>
      </c>
      <c r="I412" s="153">
        <f t="shared" si="126"/>
        <v>0</v>
      </c>
      <c r="J412" s="153">
        <f t="shared" si="126"/>
        <v>0</v>
      </c>
      <c r="K412" s="153">
        <f t="shared" si="126"/>
        <v>0</v>
      </c>
      <c r="L412" s="153">
        <f t="shared" si="126"/>
        <v>0</v>
      </c>
      <c r="M412" s="153">
        <f t="shared" si="126"/>
        <v>0</v>
      </c>
      <c r="N412" s="153">
        <f t="shared" si="126"/>
        <v>0</v>
      </c>
      <c r="O412" s="153">
        <f t="shared" si="126"/>
        <v>0</v>
      </c>
      <c r="P412" s="153">
        <f t="shared" si="126"/>
        <v>0</v>
      </c>
      <c r="Q412" s="153">
        <f t="shared" si="126"/>
        <v>0</v>
      </c>
      <c r="R412" s="153">
        <f t="shared" si="126"/>
        <v>0</v>
      </c>
      <c r="S412" s="153">
        <f t="shared" si="126"/>
        <v>0</v>
      </c>
    </row>
    <row r="413" ht="18" customHeight="1" spans="1:19">
      <c r="A413" s="160"/>
      <c r="B413" s="161" t="s">
        <v>148</v>
      </c>
      <c r="C413" s="162" t="s">
        <v>256</v>
      </c>
      <c r="D413" s="163">
        <f t="shared" si="119"/>
        <v>674.09</v>
      </c>
      <c r="E413" s="163">
        <f t="shared" si="120"/>
        <v>674.09</v>
      </c>
      <c r="F413" s="163">
        <f t="shared" si="121"/>
        <v>674.09</v>
      </c>
      <c r="G413" s="164">
        <v>674.09</v>
      </c>
      <c r="H413" s="165"/>
      <c r="I413" s="165"/>
      <c r="J413" s="165"/>
      <c r="K413" s="165"/>
      <c r="L413" s="165"/>
      <c r="M413" s="164"/>
      <c r="N413" s="165"/>
      <c r="O413" s="165"/>
      <c r="P413" s="149">
        <f t="shared" si="122"/>
        <v>0</v>
      </c>
      <c r="Q413" s="164"/>
      <c r="R413" s="164"/>
      <c r="S413" s="164"/>
    </row>
    <row r="414" ht="18" customHeight="1" spans="1:19">
      <c r="A414" s="160"/>
      <c r="B414" s="161" t="s">
        <v>152</v>
      </c>
      <c r="C414" s="162" t="s">
        <v>257</v>
      </c>
      <c r="D414" s="163">
        <f t="shared" si="119"/>
        <v>283.76</v>
      </c>
      <c r="E414" s="163">
        <f t="shared" si="120"/>
        <v>283.76</v>
      </c>
      <c r="F414" s="163">
        <f t="shared" si="121"/>
        <v>283.76</v>
      </c>
      <c r="G414" s="164">
        <v>283.76</v>
      </c>
      <c r="H414" s="165"/>
      <c r="I414" s="165"/>
      <c r="J414" s="165"/>
      <c r="K414" s="165"/>
      <c r="L414" s="165"/>
      <c r="M414" s="164"/>
      <c r="N414" s="165"/>
      <c r="O414" s="165"/>
      <c r="P414" s="149">
        <f t="shared" si="122"/>
        <v>0</v>
      </c>
      <c r="Q414" s="164"/>
      <c r="R414" s="164"/>
      <c r="S414" s="164"/>
    </row>
    <row r="415" ht="18" customHeight="1" spans="1:19">
      <c r="A415" s="160"/>
      <c r="B415" s="161" t="s">
        <v>162</v>
      </c>
      <c r="C415" s="162" t="s">
        <v>258</v>
      </c>
      <c r="D415" s="163">
        <f t="shared" si="119"/>
        <v>150.41</v>
      </c>
      <c r="E415" s="163">
        <f t="shared" si="120"/>
        <v>150.41</v>
      </c>
      <c r="F415" s="163">
        <f t="shared" si="121"/>
        <v>150.41</v>
      </c>
      <c r="G415" s="164">
        <v>150.41</v>
      </c>
      <c r="H415" s="165"/>
      <c r="I415" s="165"/>
      <c r="J415" s="165"/>
      <c r="K415" s="165"/>
      <c r="L415" s="165"/>
      <c r="M415" s="164"/>
      <c r="N415" s="165"/>
      <c r="O415" s="165"/>
      <c r="P415" s="149">
        <f t="shared" si="122"/>
        <v>0</v>
      </c>
      <c r="Q415" s="164"/>
      <c r="R415" s="164"/>
      <c r="S415" s="164"/>
    </row>
    <row r="416" ht="18" customHeight="1" spans="1:19">
      <c r="A416" s="160"/>
      <c r="B416" s="161" t="s">
        <v>168</v>
      </c>
      <c r="C416" s="162" t="s">
        <v>289</v>
      </c>
      <c r="D416" s="163">
        <f t="shared" si="119"/>
        <v>782.26</v>
      </c>
      <c r="E416" s="163">
        <f t="shared" si="120"/>
        <v>782.26</v>
      </c>
      <c r="F416" s="163">
        <f t="shared" si="121"/>
        <v>782.26</v>
      </c>
      <c r="G416" s="164">
        <v>782.26</v>
      </c>
      <c r="H416" s="165"/>
      <c r="I416" s="165"/>
      <c r="J416" s="165"/>
      <c r="K416" s="165"/>
      <c r="L416" s="165"/>
      <c r="M416" s="164"/>
      <c r="N416" s="165"/>
      <c r="O416" s="165"/>
      <c r="P416" s="149">
        <f t="shared" si="122"/>
        <v>0</v>
      </c>
      <c r="Q416" s="164"/>
      <c r="R416" s="164"/>
      <c r="S416" s="164"/>
    </row>
    <row r="417" ht="18" customHeight="1" spans="1:19">
      <c r="A417" s="160"/>
      <c r="B417" s="161" t="s">
        <v>172</v>
      </c>
      <c r="C417" s="162" t="s">
        <v>259</v>
      </c>
      <c r="D417" s="163">
        <f t="shared" si="119"/>
        <v>316.8</v>
      </c>
      <c r="E417" s="163">
        <f t="shared" si="120"/>
        <v>316.8</v>
      </c>
      <c r="F417" s="163">
        <f t="shared" si="121"/>
        <v>316.8</v>
      </c>
      <c r="G417" s="164">
        <v>316.8</v>
      </c>
      <c r="H417" s="165"/>
      <c r="I417" s="165"/>
      <c r="J417" s="165"/>
      <c r="K417" s="165"/>
      <c r="L417" s="165"/>
      <c r="M417" s="164"/>
      <c r="N417" s="165"/>
      <c r="O417" s="165"/>
      <c r="P417" s="149">
        <f t="shared" si="122"/>
        <v>0</v>
      </c>
      <c r="Q417" s="164"/>
      <c r="R417" s="164"/>
      <c r="S417" s="164"/>
    </row>
    <row r="418" ht="18" customHeight="1" spans="1:19">
      <c r="A418" s="160"/>
      <c r="B418" s="161" t="s">
        <v>125</v>
      </c>
      <c r="C418" s="162" t="s">
        <v>260</v>
      </c>
      <c r="D418" s="163">
        <f t="shared" si="119"/>
        <v>254.64</v>
      </c>
      <c r="E418" s="163">
        <f t="shared" si="120"/>
        <v>254.64</v>
      </c>
      <c r="F418" s="163">
        <f t="shared" si="121"/>
        <v>254.64</v>
      </c>
      <c r="G418" s="164">
        <v>254.64</v>
      </c>
      <c r="H418" s="165"/>
      <c r="I418" s="165"/>
      <c r="J418" s="165"/>
      <c r="K418" s="165"/>
      <c r="L418" s="165"/>
      <c r="M418" s="164"/>
      <c r="N418" s="165"/>
      <c r="O418" s="165"/>
      <c r="P418" s="149">
        <f t="shared" si="122"/>
        <v>0</v>
      </c>
      <c r="Q418" s="164"/>
      <c r="R418" s="164"/>
      <c r="S418" s="164"/>
    </row>
    <row r="419" ht="18" customHeight="1" spans="1:19">
      <c r="A419" s="160"/>
      <c r="B419" s="161" t="s">
        <v>127</v>
      </c>
      <c r="C419" s="162" t="s">
        <v>261</v>
      </c>
      <c r="D419" s="163">
        <f t="shared" si="119"/>
        <v>27.94</v>
      </c>
      <c r="E419" s="163">
        <f t="shared" si="120"/>
        <v>27.94</v>
      </c>
      <c r="F419" s="163">
        <f t="shared" si="121"/>
        <v>27.94</v>
      </c>
      <c r="G419" s="164">
        <v>27.94</v>
      </c>
      <c r="H419" s="165"/>
      <c r="I419" s="165"/>
      <c r="J419" s="165"/>
      <c r="K419" s="165"/>
      <c r="L419" s="165"/>
      <c r="M419" s="164"/>
      <c r="N419" s="165"/>
      <c r="O419" s="165"/>
      <c r="P419" s="149">
        <f t="shared" si="122"/>
        <v>0</v>
      </c>
      <c r="Q419" s="164"/>
      <c r="R419" s="164"/>
      <c r="S419" s="164"/>
    </row>
    <row r="420" ht="18" customHeight="1" spans="1:19">
      <c r="A420" s="160"/>
      <c r="B420" s="161"/>
      <c r="C420" s="162" t="s">
        <v>262</v>
      </c>
      <c r="D420" s="163">
        <f t="shared" si="119"/>
        <v>4.8</v>
      </c>
      <c r="E420" s="163">
        <f t="shared" si="120"/>
        <v>4.8</v>
      </c>
      <c r="F420" s="163">
        <f t="shared" si="121"/>
        <v>4.8</v>
      </c>
      <c r="G420" s="164">
        <v>4.8</v>
      </c>
      <c r="H420" s="165"/>
      <c r="I420" s="165"/>
      <c r="J420" s="165"/>
      <c r="K420" s="165"/>
      <c r="L420" s="165"/>
      <c r="M420" s="164"/>
      <c r="N420" s="165"/>
      <c r="O420" s="165"/>
      <c r="P420" s="149">
        <f t="shared" si="122"/>
        <v>0</v>
      </c>
      <c r="Q420" s="164"/>
      <c r="R420" s="164"/>
      <c r="S420" s="164"/>
    </row>
    <row r="421" ht="18" customHeight="1" spans="1:19">
      <c r="A421" s="160"/>
      <c r="B421" s="161"/>
      <c r="C421" s="162" t="s">
        <v>263</v>
      </c>
      <c r="D421" s="163">
        <f t="shared" si="119"/>
        <v>10.9</v>
      </c>
      <c r="E421" s="163">
        <f t="shared" si="120"/>
        <v>10.9</v>
      </c>
      <c r="F421" s="163">
        <f t="shared" si="121"/>
        <v>10.9</v>
      </c>
      <c r="G421" s="164">
        <v>10.9</v>
      </c>
      <c r="H421" s="165"/>
      <c r="I421" s="165"/>
      <c r="J421" s="165"/>
      <c r="K421" s="165"/>
      <c r="L421" s="165"/>
      <c r="M421" s="164"/>
      <c r="N421" s="165"/>
      <c r="O421" s="165"/>
      <c r="P421" s="149">
        <f t="shared" si="122"/>
        <v>0</v>
      </c>
      <c r="Q421" s="164"/>
      <c r="R421" s="164"/>
      <c r="S421" s="164"/>
    </row>
    <row r="422" ht="18" customHeight="1" spans="1:19">
      <c r="A422" s="160"/>
      <c r="B422" s="161"/>
      <c r="C422" s="162" t="s">
        <v>264</v>
      </c>
      <c r="D422" s="163">
        <f t="shared" si="119"/>
        <v>12.24</v>
      </c>
      <c r="E422" s="163">
        <f t="shared" si="120"/>
        <v>12.24</v>
      </c>
      <c r="F422" s="163">
        <f t="shared" si="121"/>
        <v>12.24</v>
      </c>
      <c r="G422" s="164">
        <v>12.24</v>
      </c>
      <c r="H422" s="165"/>
      <c r="I422" s="165"/>
      <c r="J422" s="165"/>
      <c r="K422" s="165"/>
      <c r="L422" s="165"/>
      <c r="M422" s="164"/>
      <c r="N422" s="165"/>
      <c r="O422" s="165"/>
      <c r="P422" s="149">
        <f t="shared" si="122"/>
        <v>0</v>
      </c>
      <c r="Q422" s="164"/>
      <c r="R422" s="164"/>
      <c r="S422" s="164"/>
    </row>
    <row r="423" ht="18" customHeight="1" spans="1:19">
      <c r="A423" s="160"/>
      <c r="B423" s="161" t="s">
        <v>128</v>
      </c>
      <c r="C423" s="162" t="s">
        <v>265</v>
      </c>
      <c r="D423" s="163">
        <f t="shared" si="119"/>
        <v>170.84</v>
      </c>
      <c r="E423" s="163">
        <f t="shared" si="120"/>
        <v>170.84</v>
      </c>
      <c r="F423" s="163">
        <f t="shared" si="121"/>
        <v>170.84</v>
      </c>
      <c r="G423" s="164">
        <v>170.84</v>
      </c>
      <c r="H423" s="165"/>
      <c r="I423" s="165"/>
      <c r="J423" s="165"/>
      <c r="K423" s="165"/>
      <c r="L423" s="165"/>
      <c r="M423" s="164"/>
      <c r="N423" s="165"/>
      <c r="O423" s="165"/>
      <c r="P423" s="149">
        <f t="shared" si="122"/>
        <v>0</v>
      </c>
      <c r="Q423" s="164"/>
      <c r="R423" s="164"/>
      <c r="S423" s="164"/>
    </row>
    <row r="424" s="125" customFormat="1" ht="18" customHeight="1" spans="1:19">
      <c r="A424" s="157" t="s">
        <v>266</v>
      </c>
      <c r="B424" s="158"/>
      <c r="C424" s="159" t="s">
        <v>267</v>
      </c>
      <c r="D424" s="153">
        <f>SUM(D425:D426)</f>
        <v>36.62</v>
      </c>
      <c r="E424" s="153">
        <f t="shared" ref="E424:S424" si="127">SUM(E425:E426)</f>
        <v>36.62</v>
      </c>
      <c r="F424" s="153">
        <f t="shared" si="127"/>
        <v>36.62</v>
      </c>
      <c r="G424" s="153">
        <f t="shared" si="127"/>
        <v>36.62</v>
      </c>
      <c r="H424" s="153">
        <f t="shared" si="127"/>
        <v>0</v>
      </c>
      <c r="I424" s="153">
        <f t="shared" si="127"/>
        <v>0</v>
      </c>
      <c r="J424" s="153">
        <f t="shared" si="127"/>
        <v>0</v>
      </c>
      <c r="K424" s="153">
        <f t="shared" si="127"/>
        <v>0</v>
      </c>
      <c r="L424" s="153">
        <f t="shared" si="127"/>
        <v>0</v>
      </c>
      <c r="M424" s="153">
        <f t="shared" si="127"/>
        <v>0</v>
      </c>
      <c r="N424" s="153">
        <f t="shared" si="127"/>
        <v>0</v>
      </c>
      <c r="O424" s="153">
        <f t="shared" si="127"/>
        <v>0</v>
      </c>
      <c r="P424" s="153">
        <f t="shared" si="127"/>
        <v>0</v>
      </c>
      <c r="Q424" s="153">
        <f t="shared" si="127"/>
        <v>0</v>
      </c>
      <c r="R424" s="153">
        <f t="shared" si="127"/>
        <v>0</v>
      </c>
      <c r="S424" s="153">
        <f t="shared" si="127"/>
        <v>0</v>
      </c>
    </row>
    <row r="425" ht="18" customHeight="1" spans="1:19">
      <c r="A425" s="160"/>
      <c r="B425" s="161" t="s">
        <v>143</v>
      </c>
      <c r="C425" s="162" t="s">
        <v>275</v>
      </c>
      <c r="D425" s="163">
        <f t="shared" si="119"/>
        <v>36.09</v>
      </c>
      <c r="E425" s="163">
        <f t="shared" si="120"/>
        <v>36.09</v>
      </c>
      <c r="F425" s="163">
        <f t="shared" si="121"/>
        <v>36.09</v>
      </c>
      <c r="G425" s="164">
        <v>36.09</v>
      </c>
      <c r="H425" s="165"/>
      <c r="I425" s="165"/>
      <c r="J425" s="165"/>
      <c r="K425" s="165"/>
      <c r="L425" s="165"/>
      <c r="M425" s="164"/>
      <c r="N425" s="165"/>
      <c r="O425" s="165"/>
      <c r="P425" s="149">
        <f t="shared" si="122"/>
        <v>0</v>
      </c>
      <c r="Q425" s="164"/>
      <c r="R425" s="164"/>
      <c r="S425" s="164"/>
    </row>
    <row r="426" ht="18" customHeight="1" spans="1:19">
      <c r="A426" s="160"/>
      <c r="B426" s="161" t="s">
        <v>276</v>
      </c>
      <c r="C426" s="162" t="s">
        <v>277</v>
      </c>
      <c r="D426" s="163">
        <f t="shared" si="119"/>
        <v>0.53</v>
      </c>
      <c r="E426" s="163">
        <f t="shared" si="120"/>
        <v>0.53</v>
      </c>
      <c r="F426" s="163">
        <f t="shared" si="121"/>
        <v>0.53</v>
      </c>
      <c r="G426" s="164">
        <v>0.53</v>
      </c>
      <c r="H426" s="165"/>
      <c r="I426" s="165"/>
      <c r="J426" s="165"/>
      <c r="K426" s="165"/>
      <c r="L426" s="165"/>
      <c r="M426" s="164"/>
      <c r="N426" s="165"/>
      <c r="O426" s="165"/>
      <c r="P426" s="149">
        <f t="shared" si="122"/>
        <v>0</v>
      </c>
      <c r="Q426" s="164"/>
      <c r="R426" s="164"/>
      <c r="S426" s="164"/>
    </row>
    <row r="427" s="125" customFormat="1" ht="18" customHeight="1" spans="1:19">
      <c r="A427" s="157" t="s">
        <v>283</v>
      </c>
      <c r="B427" s="158"/>
      <c r="C427" s="159" t="s">
        <v>284</v>
      </c>
      <c r="D427" s="153">
        <f>SUM(D428:D431)</f>
        <v>668.47</v>
      </c>
      <c r="E427" s="153">
        <f t="shared" ref="E427:S427" si="128">SUM(E428:E431)</f>
        <v>668.47</v>
      </c>
      <c r="F427" s="153">
        <f t="shared" si="128"/>
        <v>668.47</v>
      </c>
      <c r="G427" s="153">
        <f t="shared" si="128"/>
        <v>379.48</v>
      </c>
      <c r="H427" s="153">
        <f t="shared" si="128"/>
        <v>0</v>
      </c>
      <c r="I427" s="153">
        <f t="shared" si="128"/>
        <v>0</v>
      </c>
      <c r="J427" s="153">
        <f t="shared" si="128"/>
        <v>0</v>
      </c>
      <c r="K427" s="153">
        <f t="shared" si="128"/>
        <v>0</v>
      </c>
      <c r="L427" s="153">
        <f t="shared" si="128"/>
        <v>0</v>
      </c>
      <c r="M427" s="153">
        <f t="shared" si="128"/>
        <v>288.99</v>
      </c>
      <c r="N427" s="153">
        <f t="shared" si="128"/>
        <v>0</v>
      </c>
      <c r="O427" s="153">
        <f t="shared" si="128"/>
        <v>0</v>
      </c>
      <c r="P427" s="153">
        <f t="shared" si="128"/>
        <v>0</v>
      </c>
      <c r="Q427" s="153">
        <f t="shared" si="128"/>
        <v>0</v>
      </c>
      <c r="R427" s="153">
        <f t="shared" si="128"/>
        <v>0</v>
      </c>
      <c r="S427" s="153">
        <f t="shared" si="128"/>
        <v>0</v>
      </c>
    </row>
    <row r="428" ht="18" customHeight="1" spans="1:19">
      <c r="A428" s="160"/>
      <c r="B428" s="161" t="s">
        <v>148</v>
      </c>
      <c r="C428" s="162" t="s">
        <v>296</v>
      </c>
      <c r="D428" s="163">
        <f t="shared" si="119"/>
        <v>14.04</v>
      </c>
      <c r="E428" s="163">
        <f t="shared" si="120"/>
        <v>14.04</v>
      </c>
      <c r="F428" s="163">
        <f t="shared" si="121"/>
        <v>14.04</v>
      </c>
      <c r="G428" s="164">
        <v>14.04</v>
      </c>
      <c r="H428" s="165"/>
      <c r="I428" s="165"/>
      <c r="J428" s="165"/>
      <c r="K428" s="165"/>
      <c r="L428" s="165"/>
      <c r="M428" s="164"/>
      <c r="N428" s="165"/>
      <c r="O428" s="165"/>
      <c r="P428" s="149">
        <f t="shared" si="122"/>
        <v>0</v>
      </c>
      <c r="Q428" s="164"/>
      <c r="R428" s="164"/>
      <c r="S428" s="164"/>
    </row>
    <row r="429" ht="18" customHeight="1" spans="1:19">
      <c r="A429" s="160"/>
      <c r="B429" s="161" t="s">
        <v>152</v>
      </c>
      <c r="C429" s="162" t="s">
        <v>285</v>
      </c>
      <c r="D429" s="163">
        <f t="shared" si="119"/>
        <v>362.87</v>
      </c>
      <c r="E429" s="163">
        <f t="shared" si="120"/>
        <v>362.87</v>
      </c>
      <c r="F429" s="163">
        <f t="shared" si="121"/>
        <v>362.87</v>
      </c>
      <c r="G429" s="164">
        <v>362.87</v>
      </c>
      <c r="H429" s="165"/>
      <c r="I429" s="165"/>
      <c r="J429" s="165"/>
      <c r="K429" s="165"/>
      <c r="L429" s="165"/>
      <c r="M429" s="164"/>
      <c r="N429" s="165"/>
      <c r="O429" s="165"/>
      <c r="P429" s="149">
        <f t="shared" si="122"/>
        <v>0</v>
      </c>
      <c r="Q429" s="164"/>
      <c r="R429" s="164"/>
      <c r="S429" s="164"/>
    </row>
    <row r="430" ht="18" customHeight="1" spans="1:19">
      <c r="A430" s="160"/>
      <c r="B430" s="161" t="s">
        <v>172</v>
      </c>
      <c r="C430" s="162" t="s">
        <v>298</v>
      </c>
      <c r="D430" s="163">
        <f t="shared" si="119"/>
        <v>288.99</v>
      </c>
      <c r="E430" s="163">
        <f t="shared" si="120"/>
        <v>288.99</v>
      </c>
      <c r="F430" s="163">
        <f t="shared" si="121"/>
        <v>288.99</v>
      </c>
      <c r="G430" s="164"/>
      <c r="H430" s="165"/>
      <c r="I430" s="165"/>
      <c r="J430" s="165"/>
      <c r="K430" s="165"/>
      <c r="L430" s="165"/>
      <c r="M430" s="164">
        <v>288.99</v>
      </c>
      <c r="N430" s="165"/>
      <c r="O430" s="165"/>
      <c r="P430" s="149">
        <f t="shared" si="122"/>
        <v>0</v>
      </c>
      <c r="Q430" s="164"/>
      <c r="R430" s="164"/>
      <c r="S430" s="164"/>
    </row>
    <row r="431" ht="18" customHeight="1" spans="1:19">
      <c r="A431" s="160"/>
      <c r="B431" s="161" t="s">
        <v>215</v>
      </c>
      <c r="C431" s="162" t="s">
        <v>286</v>
      </c>
      <c r="D431" s="163">
        <f t="shared" si="119"/>
        <v>2.57</v>
      </c>
      <c r="E431" s="163">
        <f t="shared" si="120"/>
        <v>2.57</v>
      </c>
      <c r="F431" s="163">
        <f t="shared" si="121"/>
        <v>2.57</v>
      </c>
      <c r="G431" s="164">
        <v>2.57</v>
      </c>
      <c r="H431" s="165"/>
      <c r="I431" s="165"/>
      <c r="J431" s="165"/>
      <c r="K431" s="165"/>
      <c r="L431" s="165"/>
      <c r="M431" s="164"/>
      <c r="N431" s="165"/>
      <c r="O431" s="165"/>
      <c r="P431" s="149">
        <f t="shared" si="122"/>
        <v>0</v>
      </c>
      <c r="Q431" s="164"/>
      <c r="R431" s="164"/>
      <c r="S431" s="164"/>
    </row>
    <row r="432" s="125" customFormat="1" ht="18" customHeight="1" spans="1:19">
      <c r="A432" s="166" t="s">
        <v>315</v>
      </c>
      <c r="B432" s="167"/>
      <c r="C432" s="168"/>
      <c r="D432" s="153">
        <f>SUM(D433,D446,D451)</f>
        <v>940.33</v>
      </c>
      <c r="E432" s="153">
        <f t="shared" ref="E432:S432" si="129">SUM(E433,E446,E451)</f>
        <v>940.33</v>
      </c>
      <c r="F432" s="153">
        <f t="shared" si="129"/>
        <v>940.33</v>
      </c>
      <c r="G432" s="153">
        <f t="shared" si="129"/>
        <v>901.32</v>
      </c>
      <c r="H432" s="153">
        <f t="shared" si="129"/>
        <v>0</v>
      </c>
      <c r="I432" s="153">
        <f t="shared" si="129"/>
        <v>0</v>
      </c>
      <c r="J432" s="153">
        <f t="shared" si="129"/>
        <v>0</v>
      </c>
      <c r="K432" s="153">
        <f t="shared" si="129"/>
        <v>0</v>
      </c>
      <c r="L432" s="153">
        <f t="shared" si="129"/>
        <v>0</v>
      </c>
      <c r="M432" s="153">
        <f t="shared" si="129"/>
        <v>39.01</v>
      </c>
      <c r="N432" s="153">
        <f t="shared" si="129"/>
        <v>0</v>
      </c>
      <c r="O432" s="153">
        <f t="shared" si="129"/>
        <v>0</v>
      </c>
      <c r="P432" s="153">
        <f t="shared" si="129"/>
        <v>0</v>
      </c>
      <c r="Q432" s="153">
        <f t="shared" si="129"/>
        <v>0</v>
      </c>
      <c r="R432" s="153">
        <f t="shared" si="129"/>
        <v>0</v>
      </c>
      <c r="S432" s="153">
        <f t="shared" si="129"/>
        <v>0</v>
      </c>
    </row>
    <row r="433" s="125" customFormat="1" ht="18" customHeight="1" spans="1:19">
      <c r="A433" s="157" t="s">
        <v>288</v>
      </c>
      <c r="B433" s="158"/>
      <c r="C433" s="159" t="s">
        <v>255</v>
      </c>
      <c r="D433" s="153">
        <f>SUM(D434:D440,D444:D445)</f>
        <v>884.28</v>
      </c>
      <c r="E433" s="153">
        <f t="shared" ref="E433:S433" si="130">SUM(E434:E440,E444:E445)</f>
        <v>884.28</v>
      </c>
      <c r="F433" s="153">
        <f t="shared" si="130"/>
        <v>884.28</v>
      </c>
      <c r="G433" s="153">
        <f t="shared" si="130"/>
        <v>884.28</v>
      </c>
      <c r="H433" s="153">
        <f t="shared" si="130"/>
        <v>0</v>
      </c>
      <c r="I433" s="153">
        <f t="shared" si="130"/>
        <v>0</v>
      </c>
      <c r="J433" s="153">
        <f t="shared" si="130"/>
        <v>0</v>
      </c>
      <c r="K433" s="153">
        <f t="shared" si="130"/>
        <v>0</v>
      </c>
      <c r="L433" s="153">
        <f t="shared" si="130"/>
        <v>0</v>
      </c>
      <c r="M433" s="153">
        <f t="shared" si="130"/>
        <v>0</v>
      </c>
      <c r="N433" s="153">
        <f t="shared" si="130"/>
        <v>0</v>
      </c>
      <c r="O433" s="153">
        <f t="shared" si="130"/>
        <v>0</v>
      </c>
      <c r="P433" s="153">
        <f t="shared" si="130"/>
        <v>0</v>
      </c>
      <c r="Q433" s="153">
        <f t="shared" si="130"/>
        <v>0</v>
      </c>
      <c r="R433" s="153">
        <f t="shared" si="130"/>
        <v>0</v>
      </c>
      <c r="S433" s="153">
        <f t="shared" si="130"/>
        <v>0</v>
      </c>
    </row>
    <row r="434" ht="18" customHeight="1" spans="1:19">
      <c r="A434" s="160"/>
      <c r="B434" s="161" t="s">
        <v>148</v>
      </c>
      <c r="C434" s="162" t="s">
        <v>256</v>
      </c>
      <c r="D434" s="163">
        <f t="shared" si="119"/>
        <v>180.71</v>
      </c>
      <c r="E434" s="163">
        <f t="shared" si="120"/>
        <v>180.71</v>
      </c>
      <c r="F434" s="163">
        <f t="shared" si="121"/>
        <v>180.71</v>
      </c>
      <c r="G434" s="164">
        <v>180.71</v>
      </c>
      <c r="H434" s="165"/>
      <c r="I434" s="165"/>
      <c r="J434" s="165"/>
      <c r="K434" s="165"/>
      <c r="L434" s="165"/>
      <c r="M434" s="164"/>
      <c r="N434" s="165"/>
      <c r="O434" s="165"/>
      <c r="P434" s="149">
        <f t="shared" si="122"/>
        <v>0</v>
      </c>
      <c r="Q434" s="164"/>
      <c r="R434" s="164"/>
      <c r="S434" s="164"/>
    </row>
    <row r="435" ht="18" customHeight="1" spans="1:19">
      <c r="A435" s="160"/>
      <c r="B435" s="161" t="s">
        <v>152</v>
      </c>
      <c r="C435" s="162" t="s">
        <v>257</v>
      </c>
      <c r="D435" s="163">
        <f t="shared" si="119"/>
        <v>79.96</v>
      </c>
      <c r="E435" s="163">
        <f t="shared" si="120"/>
        <v>79.96</v>
      </c>
      <c r="F435" s="163">
        <f t="shared" si="121"/>
        <v>79.96</v>
      </c>
      <c r="G435" s="164">
        <v>79.96</v>
      </c>
      <c r="H435" s="165"/>
      <c r="I435" s="165"/>
      <c r="J435" s="165"/>
      <c r="K435" s="165"/>
      <c r="L435" s="165"/>
      <c r="M435" s="164"/>
      <c r="N435" s="165"/>
      <c r="O435" s="165"/>
      <c r="P435" s="149">
        <f t="shared" si="122"/>
        <v>0</v>
      </c>
      <c r="Q435" s="164"/>
      <c r="R435" s="164"/>
      <c r="S435" s="164"/>
    </row>
    <row r="436" ht="18" customHeight="1" spans="1:19">
      <c r="A436" s="160"/>
      <c r="B436" s="161" t="s">
        <v>162</v>
      </c>
      <c r="C436" s="162" t="s">
        <v>258</v>
      </c>
      <c r="D436" s="163">
        <f t="shared" si="119"/>
        <v>42.08</v>
      </c>
      <c r="E436" s="163">
        <f t="shared" si="120"/>
        <v>42.08</v>
      </c>
      <c r="F436" s="163">
        <f t="shared" si="121"/>
        <v>42.08</v>
      </c>
      <c r="G436" s="164">
        <v>42.08</v>
      </c>
      <c r="H436" s="165"/>
      <c r="I436" s="165"/>
      <c r="J436" s="165"/>
      <c r="K436" s="165"/>
      <c r="L436" s="165"/>
      <c r="M436" s="164"/>
      <c r="N436" s="165"/>
      <c r="O436" s="165"/>
      <c r="P436" s="149">
        <f t="shared" si="122"/>
        <v>0</v>
      </c>
      <c r="Q436" s="164"/>
      <c r="R436" s="164"/>
      <c r="S436" s="164"/>
    </row>
    <row r="437" ht="18" customHeight="1" spans="1:19">
      <c r="A437" s="160"/>
      <c r="B437" s="161" t="s">
        <v>168</v>
      </c>
      <c r="C437" s="162" t="s">
        <v>289</v>
      </c>
      <c r="D437" s="163">
        <f t="shared" si="119"/>
        <v>222.91</v>
      </c>
      <c r="E437" s="163">
        <f t="shared" si="120"/>
        <v>222.91</v>
      </c>
      <c r="F437" s="163">
        <f t="shared" si="121"/>
        <v>222.91</v>
      </c>
      <c r="G437" s="164">
        <v>222.91</v>
      </c>
      <c r="H437" s="165"/>
      <c r="I437" s="165"/>
      <c r="J437" s="165"/>
      <c r="K437" s="165"/>
      <c r="L437" s="165"/>
      <c r="M437" s="164"/>
      <c r="N437" s="165"/>
      <c r="O437" s="165"/>
      <c r="P437" s="149">
        <f t="shared" si="122"/>
        <v>0</v>
      </c>
      <c r="Q437" s="164"/>
      <c r="R437" s="164"/>
      <c r="S437" s="164"/>
    </row>
    <row r="438" ht="18" customHeight="1" spans="1:19">
      <c r="A438" s="160"/>
      <c r="B438" s="161" t="s">
        <v>172</v>
      </c>
      <c r="C438" s="162" t="s">
        <v>259</v>
      </c>
      <c r="D438" s="163">
        <f t="shared" si="119"/>
        <v>168</v>
      </c>
      <c r="E438" s="163">
        <f t="shared" si="120"/>
        <v>168</v>
      </c>
      <c r="F438" s="163">
        <f t="shared" si="121"/>
        <v>168</v>
      </c>
      <c r="G438" s="164">
        <v>168</v>
      </c>
      <c r="H438" s="165"/>
      <c r="I438" s="165"/>
      <c r="J438" s="165"/>
      <c r="K438" s="165"/>
      <c r="L438" s="165"/>
      <c r="M438" s="164"/>
      <c r="N438" s="165"/>
      <c r="O438" s="165"/>
      <c r="P438" s="149">
        <f t="shared" si="122"/>
        <v>0</v>
      </c>
      <c r="Q438" s="164"/>
      <c r="R438" s="164"/>
      <c r="S438" s="164"/>
    </row>
    <row r="439" ht="18" customHeight="1" spans="1:19">
      <c r="A439" s="160"/>
      <c r="B439" s="161" t="s">
        <v>125</v>
      </c>
      <c r="C439" s="162" t="s">
        <v>260</v>
      </c>
      <c r="D439" s="163">
        <f t="shared" si="119"/>
        <v>127.22</v>
      </c>
      <c r="E439" s="163">
        <f t="shared" si="120"/>
        <v>127.22</v>
      </c>
      <c r="F439" s="163">
        <f t="shared" si="121"/>
        <v>127.22</v>
      </c>
      <c r="G439" s="164">
        <v>127.22</v>
      </c>
      <c r="H439" s="165"/>
      <c r="I439" s="165"/>
      <c r="J439" s="165"/>
      <c r="K439" s="165"/>
      <c r="L439" s="165"/>
      <c r="M439" s="164"/>
      <c r="N439" s="165"/>
      <c r="O439" s="165"/>
      <c r="P439" s="149">
        <f t="shared" si="122"/>
        <v>0</v>
      </c>
      <c r="Q439" s="164"/>
      <c r="R439" s="164"/>
      <c r="S439" s="164"/>
    </row>
    <row r="440" ht="18" customHeight="1" spans="1:19">
      <c r="A440" s="160"/>
      <c r="B440" s="161" t="s">
        <v>127</v>
      </c>
      <c r="C440" s="162" t="s">
        <v>261</v>
      </c>
      <c r="D440" s="163">
        <f t="shared" si="119"/>
        <v>10.06</v>
      </c>
      <c r="E440" s="163">
        <f t="shared" si="120"/>
        <v>10.06</v>
      </c>
      <c r="F440" s="163">
        <f t="shared" si="121"/>
        <v>10.06</v>
      </c>
      <c r="G440" s="164">
        <v>10.06</v>
      </c>
      <c r="H440" s="165"/>
      <c r="I440" s="165"/>
      <c r="J440" s="165"/>
      <c r="K440" s="165"/>
      <c r="L440" s="165"/>
      <c r="M440" s="164"/>
      <c r="N440" s="165"/>
      <c r="O440" s="165"/>
      <c r="P440" s="149">
        <f t="shared" si="122"/>
        <v>0</v>
      </c>
      <c r="Q440" s="164"/>
      <c r="R440" s="164"/>
      <c r="S440" s="164"/>
    </row>
    <row r="441" ht="18" customHeight="1" spans="1:19">
      <c r="A441" s="160"/>
      <c r="B441" s="161"/>
      <c r="C441" s="162" t="s">
        <v>262</v>
      </c>
      <c r="D441" s="163">
        <f t="shared" si="119"/>
        <v>2.98</v>
      </c>
      <c r="E441" s="163">
        <f t="shared" si="120"/>
        <v>2.98</v>
      </c>
      <c r="F441" s="163">
        <f t="shared" si="121"/>
        <v>2.98</v>
      </c>
      <c r="G441" s="164">
        <v>2.98</v>
      </c>
      <c r="H441" s="165"/>
      <c r="I441" s="165"/>
      <c r="J441" s="165"/>
      <c r="K441" s="165"/>
      <c r="L441" s="165"/>
      <c r="M441" s="164"/>
      <c r="N441" s="165"/>
      <c r="O441" s="165"/>
      <c r="P441" s="149">
        <f t="shared" si="122"/>
        <v>0</v>
      </c>
      <c r="Q441" s="164"/>
      <c r="R441" s="164"/>
      <c r="S441" s="164"/>
    </row>
    <row r="442" ht="18" customHeight="1" spans="1:19">
      <c r="A442" s="160"/>
      <c r="B442" s="161"/>
      <c r="C442" s="162" t="s">
        <v>263</v>
      </c>
      <c r="D442" s="163">
        <f t="shared" si="119"/>
        <v>2.88</v>
      </c>
      <c r="E442" s="163">
        <f t="shared" si="120"/>
        <v>2.88</v>
      </c>
      <c r="F442" s="163">
        <f t="shared" si="121"/>
        <v>2.88</v>
      </c>
      <c r="G442" s="164">
        <v>2.88</v>
      </c>
      <c r="H442" s="165"/>
      <c r="I442" s="165"/>
      <c r="J442" s="165"/>
      <c r="K442" s="165"/>
      <c r="L442" s="165"/>
      <c r="M442" s="164"/>
      <c r="N442" s="165"/>
      <c r="O442" s="165"/>
      <c r="P442" s="149">
        <f t="shared" si="122"/>
        <v>0</v>
      </c>
      <c r="Q442" s="164"/>
      <c r="R442" s="164"/>
      <c r="S442" s="164"/>
    </row>
    <row r="443" ht="18" customHeight="1" spans="1:19">
      <c r="A443" s="160"/>
      <c r="B443" s="161"/>
      <c r="C443" s="162" t="s">
        <v>264</v>
      </c>
      <c r="D443" s="163">
        <f t="shared" si="119"/>
        <v>4.2</v>
      </c>
      <c r="E443" s="163">
        <f t="shared" si="120"/>
        <v>4.2</v>
      </c>
      <c r="F443" s="163">
        <f t="shared" si="121"/>
        <v>4.2</v>
      </c>
      <c r="G443" s="164">
        <v>4.2</v>
      </c>
      <c r="H443" s="165"/>
      <c r="I443" s="165"/>
      <c r="J443" s="165"/>
      <c r="K443" s="165"/>
      <c r="L443" s="165"/>
      <c r="M443" s="164"/>
      <c r="N443" s="165"/>
      <c r="O443" s="165"/>
      <c r="P443" s="149">
        <f t="shared" si="122"/>
        <v>0</v>
      </c>
      <c r="Q443" s="164"/>
      <c r="R443" s="164"/>
      <c r="S443" s="164"/>
    </row>
    <row r="444" ht="18" customHeight="1" spans="1:19">
      <c r="A444" s="160"/>
      <c r="B444" s="161" t="s">
        <v>128</v>
      </c>
      <c r="C444" s="162" t="s">
        <v>265</v>
      </c>
      <c r="D444" s="163">
        <f t="shared" si="119"/>
        <v>47.94</v>
      </c>
      <c r="E444" s="163">
        <f t="shared" si="120"/>
        <v>47.94</v>
      </c>
      <c r="F444" s="163">
        <f t="shared" si="121"/>
        <v>47.94</v>
      </c>
      <c r="G444" s="164">
        <v>47.94</v>
      </c>
      <c r="H444" s="165"/>
      <c r="I444" s="165"/>
      <c r="J444" s="165"/>
      <c r="K444" s="165"/>
      <c r="L444" s="165"/>
      <c r="M444" s="164"/>
      <c r="N444" s="165"/>
      <c r="O444" s="165"/>
      <c r="P444" s="149">
        <f t="shared" si="122"/>
        <v>0</v>
      </c>
      <c r="Q444" s="164"/>
      <c r="R444" s="164"/>
      <c r="S444" s="164"/>
    </row>
    <row r="445" ht="18" customHeight="1" spans="1:19">
      <c r="A445" s="160"/>
      <c r="B445" s="161" t="s">
        <v>215</v>
      </c>
      <c r="C445" s="162" t="s">
        <v>305</v>
      </c>
      <c r="D445" s="163">
        <f t="shared" si="119"/>
        <v>5.4</v>
      </c>
      <c r="E445" s="163">
        <f t="shared" si="120"/>
        <v>5.4</v>
      </c>
      <c r="F445" s="163">
        <f t="shared" si="121"/>
        <v>5.4</v>
      </c>
      <c r="G445" s="164">
        <v>5.4</v>
      </c>
      <c r="H445" s="165"/>
      <c r="I445" s="165"/>
      <c r="J445" s="165"/>
      <c r="K445" s="165"/>
      <c r="L445" s="165"/>
      <c r="M445" s="164"/>
      <c r="N445" s="165"/>
      <c r="O445" s="165"/>
      <c r="P445" s="149">
        <f t="shared" si="122"/>
        <v>0</v>
      </c>
      <c r="Q445" s="164"/>
      <c r="R445" s="164"/>
      <c r="S445" s="164"/>
    </row>
    <row r="446" s="125" customFormat="1" ht="18" customHeight="1" spans="1:19">
      <c r="A446" s="157" t="s">
        <v>266</v>
      </c>
      <c r="B446" s="158"/>
      <c r="C446" s="159" t="s">
        <v>267</v>
      </c>
      <c r="D446" s="153">
        <f>SUM(D447:D450)</f>
        <v>39.25</v>
      </c>
      <c r="E446" s="153">
        <f t="shared" ref="E446:S446" si="131">SUM(E447:E450)</f>
        <v>39.25</v>
      </c>
      <c r="F446" s="153">
        <f t="shared" si="131"/>
        <v>39.25</v>
      </c>
      <c r="G446" s="153">
        <f t="shared" si="131"/>
        <v>10.24</v>
      </c>
      <c r="H446" s="153">
        <f t="shared" si="131"/>
        <v>0</v>
      </c>
      <c r="I446" s="153">
        <f t="shared" si="131"/>
        <v>0</v>
      </c>
      <c r="J446" s="153">
        <f t="shared" si="131"/>
        <v>0</v>
      </c>
      <c r="K446" s="153">
        <f t="shared" si="131"/>
        <v>0</v>
      </c>
      <c r="L446" s="153">
        <f t="shared" si="131"/>
        <v>0</v>
      </c>
      <c r="M446" s="153">
        <f t="shared" si="131"/>
        <v>29.01</v>
      </c>
      <c r="N446" s="153">
        <f t="shared" si="131"/>
        <v>0</v>
      </c>
      <c r="O446" s="153">
        <f t="shared" si="131"/>
        <v>0</v>
      </c>
      <c r="P446" s="153">
        <f t="shared" si="131"/>
        <v>0</v>
      </c>
      <c r="Q446" s="153">
        <f t="shared" si="131"/>
        <v>0</v>
      </c>
      <c r="R446" s="153">
        <f t="shared" si="131"/>
        <v>0</v>
      </c>
      <c r="S446" s="153">
        <f t="shared" si="131"/>
        <v>0</v>
      </c>
    </row>
    <row r="447" s="125" customFormat="1" ht="18" customHeight="1" spans="1:19">
      <c r="A447" s="157"/>
      <c r="B447" s="181" t="s">
        <v>148</v>
      </c>
      <c r="C447" s="182" t="s">
        <v>268</v>
      </c>
      <c r="D447" s="163">
        <f t="shared" si="119"/>
        <v>19.01</v>
      </c>
      <c r="E447" s="163">
        <f t="shared" si="120"/>
        <v>19.01</v>
      </c>
      <c r="F447" s="163">
        <f t="shared" si="121"/>
        <v>19.01</v>
      </c>
      <c r="G447" s="164"/>
      <c r="H447" s="171"/>
      <c r="I447" s="171"/>
      <c r="J447" s="171"/>
      <c r="K447" s="171"/>
      <c r="L447" s="171"/>
      <c r="M447" s="164">
        <v>19.01</v>
      </c>
      <c r="N447" s="171"/>
      <c r="O447" s="171"/>
      <c r="P447" s="149">
        <f t="shared" si="122"/>
        <v>0</v>
      </c>
      <c r="Q447" s="164"/>
      <c r="R447" s="164"/>
      <c r="S447" s="164"/>
    </row>
    <row r="448" ht="18" customHeight="1" spans="1:19">
      <c r="A448" s="160"/>
      <c r="B448" s="161" t="s">
        <v>131</v>
      </c>
      <c r="C448" s="162" t="s">
        <v>272</v>
      </c>
      <c r="D448" s="163">
        <f t="shared" si="119"/>
        <v>10</v>
      </c>
      <c r="E448" s="163">
        <f t="shared" si="120"/>
        <v>10</v>
      </c>
      <c r="F448" s="163">
        <f t="shared" si="121"/>
        <v>10</v>
      </c>
      <c r="G448" s="164"/>
      <c r="H448" s="165"/>
      <c r="I448" s="165"/>
      <c r="J448" s="165"/>
      <c r="K448" s="165"/>
      <c r="L448" s="165"/>
      <c r="M448" s="164">
        <v>10</v>
      </c>
      <c r="N448" s="165"/>
      <c r="O448" s="165"/>
      <c r="P448" s="149">
        <f t="shared" si="122"/>
        <v>0</v>
      </c>
      <c r="Q448" s="164"/>
      <c r="R448" s="164"/>
      <c r="S448" s="164"/>
    </row>
    <row r="449" ht="18" customHeight="1" spans="1:19">
      <c r="A449" s="160"/>
      <c r="B449" s="161" t="s">
        <v>143</v>
      </c>
      <c r="C449" s="162" t="s">
        <v>275</v>
      </c>
      <c r="D449" s="163">
        <f t="shared" si="119"/>
        <v>10.09</v>
      </c>
      <c r="E449" s="163">
        <f t="shared" si="120"/>
        <v>10.09</v>
      </c>
      <c r="F449" s="163">
        <f t="shared" si="121"/>
        <v>10.09</v>
      </c>
      <c r="G449" s="164">
        <v>10.09</v>
      </c>
      <c r="H449" s="165"/>
      <c r="I449" s="165"/>
      <c r="J449" s="165"/>
      <c r="K449" s="165"/>
      <c r="L449" s="165"/>
      <c r="M449" s="164"/>
      <c r="N449" s="165"/>
      <c r="O449" s="165"/>
      <c r="P449" s="149">
        <f t="shared" si="122"/>
        <v>0</v>
      </c>
      <c r="Q449" s="164"/>
      <c r="R449" s="164"/>
      <c r="S449" s="164"/>
    </row>
    <row r="450" ht="18" customHeight="1" spans="1:19">
      <c r="A450" s="160"/>
      <c r="B450" s="161" t="s">
        <v>276</v>
      </c>
      <c r="C450" s="162" t="s">
        <v>277</v>
      </c>
      <c r="D450" s="163">
        <f t="shared" si="119"/>
        <v>0.15</v>
      </c>
      <c r="E450" s="163">
        <f t="shared" si="120"/>
        <v>0.15</v>
      </c>
      <c r="F450" s="163">
        <f t="shared" si="121"/>
        <v>0.15</v>
      </c>
      <c r="G450" s="164">
        <v>0.15</v>
      </c>
      <c r="H450" s="165"/>
      <c r="I450" s="165"/>
      <c r="J450" s="165"/>
      <c r="K450" s="165"/>
      <c r="L450" s="165"/>
      <c r="M450" s="164"/>
      <c r="N450" s="165"/>
      <c r="O450" s="165"/>
      <c r="P450" s="149">
        <f t="shared" si="122"/>
        <v>0</v>
      </c>
      <c r="Q450" s="164"/>
      <c r="R450" s="164"/>
      <c r="S450" s="164"/>
    </row>
    <row r="451" s="125" customFormat="1" ht="18" customHeight="1" spans="1:19">
      <c r="A451" s="157" t="s">
        <v>283</v>
      </c>
      <c r="B451" s="158"/>
      <c r="C451" s="159" t="s">
        <v>284</v>
      </c>
      <c r="D451" s="153">
        <f>SUM(D452:D454)</f>
        <v>16.8</v>
      </c>
      <c r="E451" s="153">
        <f t="shared" ref="E451:S451" si="132">SUM(E452:E454)</f>
        <v>16.8</v>
      </c>
      <c r="F451" s="153">
        <f t="shared" si="132"/>
        <v>16.8</v>
      </c>
      <c r="G451" s="153">
        <f t="shared" si="132"/>
        <v>6.8</v>
      </c>
      <c r="H451" s="153">
        <f t="shared" si="132"/>
        <v>0</v>
      </c>
      <c r="I451" s="153">
        <f t="shared" si="132"/>
        <v>0</v>
      </c>
      <c r="J451" s="153">
        <f t="shared" si="132"/>
        <v>0</v>
      </c>
      <c r="K451" s="153">
        <f t="shared" si="132"/>
        <v>0</v>
      </c>
      <c r="L451" s="153">
        <f t="shared" si="132"/>
        <v>0</v>
      </c>
      <c r="M451" s="153">
        <f t="shared" si="132"/>
        <v>10</v>
      </c>
      <c r="N451" s="153">
        <f t="shared" si="132"/>
        <v>0</v>
      </c>
      <c r="O451" s="153">
        <f t="shared" si="132"/>
        <v>0</v>
      </c>
      <c r="P451" s="153">
        <f t="shared" si="132"/>
        <v>0</v>
      </c>
      <c r="Q451" s="153">
        <f t="shared" si="132"/>
        <v>0</v>
      </c>
      <c r="R451" s="153">
        <f t="shared" si="132"/>
        <v>0</v>
      </c>
      <c r="S451" s="153">
        <f t="shared" si="132"/>
        <v>0</v>
      </c>
    </row>
    <row r="452" ht="18" customHeight="1" spans="1:19">
      <c r="A452" s="160"/>
      <c r="B452" s="161" t="s">
        <v>152</v>
      </c>
      <c r="C452" s="162" t="s">
        <v>285</v>
      </c>
      <c r="D452" s="163">
        <f t="shared" si="119"/>
        <v>6.38</v>
      </c>
      <c r="E452" s="163">
        <f t="shared" si="120"/>
        <v>6.38</v>
      </c>
      <c r="F452" s="163">
        <f t="shared" si="121"/>
        <v>6.38</v>
      </c>
      <c r="G452" s="164">
        <v>6.38</v>
      </c>
      <c r="H452" s="165"/>
      <c r="I452" s="165"/>
      <c r="J452" s="165"/>
      <c r="K452" s="165"/>
      <c r="L452" s="165"/>
      <c r="M452" s="164"/>
      <c r="N452" s="165"/>
      <c r="O452" s="165"/>
      <c r="P452" s="149">
        <f t="shared" si="122"/>
        <v>0</v>
      </c>
      <c r="Q452" s="164"/>
      <c r="R452" s="164"/>
      <c r="S452" s="164"/>
    </row>
    <row r="453" ht="18" customHeight="1" spans="1:19">
      <c r="A453" s="160"/>
      <c r="B453" s="161" t="s">
        <v>172</v>
      </c>
      <c r="C453" s="162" t="s">
        <v>298</v>
      </c>
      <c r="D453" s="163">
        <f t="shared" si="119"/>
        <v>10.38</v>
      </c>
      <c r="E453" s="163">
        <f t="shared" si="120"/>
        <v>10.38</v>
      </c>
      <c r="F453" s="163">
        <f t="shared" si="121"/>
        <v>10.38</v>
      </c>
      <c r="G453" s="164">
        <v>0.38</v>
      </c>
      <c r="H453" s="165"/>
      <c r="I453" s="165"/>
      <c r="J453" s="165"/>
      <c r="K453" s="165"/>
      <c r="L453" s="165"/>
      <c r="M453" s="164">
        <v>10</v>
      </c>
      <c r="N453" s="165"/>
      <c r="O453" s="165"/>
      <c r="P453" s="149">
        <f t="shared" si="122"/>
        <v>0</v>
      </c>
      <c r="Q453" s="164"/>
      <c r="R453" s="164"/>
      <c r="S453" s="164"/>
    </row>
    <row r="454" ht="18" customHeight="1" spans="1:19">
      <c r="A454" s="160"/>
      <c r="B454" s="161" t="s">
        <v>215</v>
      </c>
      <c r="C454" s="162" t="s">
        <v>286</v>
      </c>
      <c r="D454" s="163">
        <f t="shared" si="119"/>
        <v>0.04</v>
      </c>
      <c r="E454" s="163">
        <f t="shared" si="120"/>
        <v>0.04</v>
      </c>
      <c r="F454" s="163">
        <f t="shared" si="121"/>
        <v>0.04</v>
      </c>
      <c r="G454" s="164">
        <v>0.04</v>
      </c>
      <c r="H454" s="165"/>
      <c r="I454" s="165"/>
      <c r="J454" s="165"/>
      <c r="K454" s="165"/>
      <c r="L454" s="165"/>
      <c r="M454" s="164"/>
      <c r="N454" s="165"/>
      <c r="O454" s="165"/>
      <c r="P454" s="149">
        <f t="shared" si="122"/>
        <v>0</v>
      </c>
      <c r="Q454" s="164"/>
      <c r="R454" s="164"/>
      <c r="S454" s="164"/>
    </row>
    <row r="455" s="125" customFormat="1" ht="18" customHeight="1" spans="1:19">
      <c r="A455" s="166" t="s">
        <v>316</v>
      </c>
      <c r="B455" s="167"/>
      <c r="C455" s="168"/>
      <c r="D455" s="153">
        <f>SUM(D456,D469,D474)</f>
        <v>4049.1</v>
      </c>
      <c r="E455" s="153">
        <f t="shared" ref="E455:S455" si="133">SUM(E456,E469,E474)</f>
        <v>4049.1</v>
      </c>
      <c r="F455" s="153">
        <f t="shared" si="133"/>
        <v>4049.1</v>
      </c>
      <c r="G455" s="153">
        <f t="shared" si="133"/>
        <v>3955.32</v>
      </c>
      <c r="H455" s="153">
        <f t="shared" si="133"/>
        <v>0</v>
      </c>
      <c r="I455" s="153">
        <f t="shared" si="133"/>
        <v>0</v>
      </c>
      <c r="J455" s="153">
        <f t="shared" si="133"/>
        <v>0</v>
      </c>
      <c r="K455" s="153">
        <f t="shared" si="133"/>
        <v>0</v>
      </c>
      <c r="L455" s="153">
        <f t="shared" si="133"/>
        <v>0</v>
      </c>
      <c r="M455" s="153">
        <f t="shared" si="133"/>
        <v>93.78</v>
      </c>
      <c r="N455" s="153">
        <f t="shared" si="133"/>
        <v>0</v>
      </c>
      <c r="O455" s="153">
        <f t="shared" si="133"/>
        <v>0</v>
      </c>
      <c r="P455" s="153">
        <f t="shared" si="133"/>
        <v>0</v>
      </c>
      <c r="Q455" s="153">
        <f t="shared" si="133"/>
        <v>0</v>
      </c>
      <c r="R455" s="153">
        <f t="shared" si="133"/>
        <v>0</v>
      </c>
      <c r="S455" s="153">
        <f t="shared" si="133"/>
        <v>0</v>
      </c>
    </row>
    <row r="456" s="125" customFormat="1" ht="18" customHeight="1" spans="1:19">
      <c r="A456" s="157" t="s">
        <v>288</v>
      </c>
      <c r="B456" s="158"/>
      <c r="C456" s="159" t="s">
        <v>255</v>
      </c>
      <c r="D456" s="153">
        <f>SUM(D457:D463,D467:D468)</f>
        <v>3416.95</v>
      </c>
      <c r="E456" s="153">
        <f t="shared" ref="E456:S456" si="134">SUM(E457:E463,E467:E468)</f>
        <v>3416.95</v>
      </c>
      <c r="F456" s="153">
        <f t="shared" si="134"/>
        <v>3416.95</v>
      </c>
      <c r="G456" s="153">
        <f t="shared" si="134"/>
        <v>3416.95</v>
      </c>
      <c r="H456" s="153">
        <f t="shared" si="134"/>
        <v>0</v>
      </c>
      <c r="I456" s="153">
        <f t="shared" si="134"/>
        <v>0</v>
      </c>
      <c r="J456" s="153">
        <f t="shared" si="134"/>
        <v>0</v>
      </c>
      <c r="K456" s="153">
        <f t="shared" si="134"/>
        <v>0</v>
      </c>
      <c r="L456" s="153">
        <f t="shared" si="134"/>
        <v>0</v>
      </c>
      <c r="M456" s="153">
        <f t="shared" si="134"/>
        <v>0</v>
      </c>
      <c r="N456" s="153">
        <f t="shared" si="134"/>
        <v>0</v>
      </c>
      <c r="O456" s="153">
        <f t="shared" si="134"/>
        <v>0</v>
      </c>
      <c r="P456" s="153">
        <f t="shared" si="134"/>
        <v>0</v>
      </c>
      <c r="Q456" s="153">
        <f t="shared" si="134"/>
        <v>0</v>
      </c>
      <c r="R456" s="153">
        <f t="shared" si="134"/>
        <v>0</v>
      </c>
      <c r="S456" s="153">
        <f t="shared" si="134"/>
        <v>0</v>
      </c>
    </row>
    <row r="457" ht="18" customHeight="1" spans="1:19">
      <c r="A457" s="160"/>
      <c r="B457" s="161" t="s">
        <v>148</v>
      </c>
      <c r="C457" s="162" t="s">
        <v>256</v>
      </c>
      <c r="D457" s="163">
        <f t="shared" ref="D456:D519" si="135">SUM(E457,P457)</f>
        <v>813.8</v>
      </c>
      <c r="E457" s="163">
        <f t="shared" si="120"/>
        <v>813.8</v>
      </c>
      <c r="F457" s="163">
        <f t="shared" si="121"/>
        <v>813.8</v>
      </c>
      <c r="G457" s="164">
        <v>813.8</v>
      </c>
      <c r="H457" s="165"/>
      <c r="I457" s="165"/>
      <c r="J457" s="165"/>
      <c r="K457" s="165"/>
      <c r="L457" s="165"/>
      <c r="M457" s="164"/>
      <c r="N457" s="165"/>
      <c r="O457" s="165"/>
      <c r="P457" s="149">
        <f t="shared" si="122"/>
        <v>0</v>
      </c>
      <c r="Q457" s="164"/>
      <c r="R457" s="164"/>
      <c r="S457" s="164"/>
    </row>
    <row r="458" ht="18" customHeight="1" spans="1:19">
      <c r="A458" s="160"/>
      <c r="B458" s="161" t="s">
        <v>152</v>
      </c>
      <c r="C458" s="162" t="s">
        <v>257</v>
      </c>
      <c r="D458" s="163">
        <f t="shared" si="135"/>
        <v>368.31</v>
      </c>
      <c r="E458" s="163">
        <f t="shared" ref="E458:E521" si="136">SUM(F458,N458,O458)</f>
        <v>368.31</v>
      </c>
      <c r="F458" s="163">
        <f t="shared" ref="F458:F521" si="137">SUM(G458:M458)</f>
        <v>368.31</v>
      </c>
      <c r="G458" s="164">
        <v>368.31</v>
      </c>
      <c r="H458" s="165"/>
      <c r="I458" s="165"/>
      <c r="J458" s="165"/>
      <c r="K458" s="165"/>
      <c r="L458" s="165"/>
      <c r="M458" s="164"/>
      <c r="N458" s="165"/>
      <c r="O458" s="165"/>
      <c r="P458" s="149">
        <f t="shared" ref="P458:P521" si="138">SUM(Q458:S458)</f>
        <v>0</v>
      </c>
      <c r="Q458" s="164"/>
      <c r="R458" s="164"/>
      <c r="S458" s="164"/>
    </row>
    <row r="459" ht="18" customHeight="1" spans="1:19">
      <c r="A459" s="160"/>
      <c r="B459" s="161" t="s">
        <v>162</v>
      </c>
      <c r="C459" s="162" t="s">
        <v>258</v>
      </c>
      <c r="D459" s="163">
        <f t="shared" si="135"/>
        <v>193.46</v>
      </c>
      <c r="E459" s="163">
        <f t="shared" si="136"/>
        <v>193.46</v>
      </c>
      <c r="F459" s="163">
        <f t="shared" si="137"/>
        <v>193.46</v>
      </c>
      <c r="G459" s="164">
        <v>193.46</v>
      </c>
      <c r="H459" s="165"/>
      <c r="I459" s="165"/>
      <c r="J459" s="165"/>
      <c r="K459" s="165"/>
      <c r="L459" s="165"/>
      <c r="M459" s="164"/>
      <c r="N459" s="165"/>
      <c r="O459" s="165"/>
      <c r="P459" s="149">
        <f t="shared" si="138"/>
        <v>0</v>
      </c>
      <c r="Q459" s="164"/>
      <c r="R459" s="164"/>
      <c r="S459" s="164"/>
    </row>
    <row r="460" ht="18" customHeight="1" spans="1:19">
      <c r="A460" s="160"/>
      <c r="B460" s="161" t="s">
        <v>168</v>
      </c>
      <c r="C460" s="162" t="s">
        <v>289</v>
      </c>
      <c r="D460" s="163">
        <f t="shared" si="135"/>
        <v>1045.5</v>
      </c>
      <c r="E460" s="163">
        <f t="shared" si="136"/>
        <v>1045.5</v>
      </c>
      <c r="F460" s="163">
        <f t="shared" si="137"/>
        <v>1045.5</v>
      </c>
      <c r="G460" s="164">
        <v>1045.5</v>
      </c>
      <c r="H460" s="165"/>
      <c r="I460" s="165"/>
      <c r="J460" s="165"/>
      <c r="K460" s="165"/>
      <c r="L460" s="165"/>
      <c r="M460" s="164"/>
      <c r="N460" s="165"/>
      <c r="O460" s="165"/>
      <c r="P460" s="149">
        <f t="shared" si="138"/>
        <v>0</v>
      </c>
      <c r="Q460" s="164"/>
      <c r="R460" s="164"/>
      <c r="S460" s="164"/>
    </row>
    <row r="461" ht="18" customHeight="1" spans="1:19">
      <c r="A461" s="160"/>
      <c r="B461" s="161" t="s">
        <v>172</v>
      </c>
      <c r="C461" s="162" t="s">
        <v>259</v>
      </c>
      <c r="D461" s="163">
        <f t="shared" si="135"/>
        <v>420</v>
      </c>
      <c r="E461" s="163">
        <f t="shared" si="136"/>
        <v>420</v>
      </c>
      <c r="F461" s="163">
        <f t="shared" si="137"/>
        <v>420</v>
      </c>
      <c r="G461" s="164">
        <v>420</v>
      </c>
      <c r="H461" s="165"/>
      <c r="I461" s="165"/>
      <c r="J461" s="165"/>
      <c r="K461" s="165"/>
      <c r="L461" s="165"/>
      <c r="M461" s="164"/>
      <c r="N461" s="165"/>
      <c r="O461" s="165"/>
      <c r="P461" s="149">
        <f t="shared" si="138"/>
        <v>0</v>
      </c>
      <c r="Q461" s="164"/>
      <c r="R461" s="164"/>
      <c r="S461" s="164"/>
    </row>
    <row r="462" ht="18" customHeight="1" spans="1:19">
      <c r="A462" s="160"/>
      <c r="B462" s="161" t="s">
        <v>125</v>
      </c>
      <c r="C462" s="162" t="s">
        <v>260</v>
      </c>
      <c r="D462" s="163">
        <f t="shared" si="135"/>
        <v>300</v>
      </c>
      <c r="E462" s="163">
        <f t="shared" si="136"/>
        <v>300</v>
      </c>
      <c r="F462" s="163">
        <f t="shared" si="137"/>
        <v>300</v>
      </c>
      <c r="G462" s="164">
        <v>300</v>
      </c>
      <c r="H462" s="165"/>
      <c r="I462" s="165"/>
      <c r="J462" s="165"/>
      <c r="K462" s="165"/>
      <c r="L462" s="165"/>
      <c r="M462" s="164"/>
      <c r="N462" s="165"/>
      <c r="O462" s="165"/>
      <c r="P462" s="149">
        <f t="shared" si="138"/>
        <v>0</v>
      </c>
      <c r="Q462" s="164"/>
      <c r="R462" s="164"/>
      <c r="S462" s="164"/>
    </row>
    <row r="463" ht="18" customHeight="1" spans="1:19">
      <c r="A463" s="160"/>
      <c r="B463" s="161" t="s">
        <v>127</v>
      </c>
      <c r="C463" s="162" t="s">
        <v>261</v>
      </c>
      <c r="D463" s="163">
        <f t="shared" si="135"/>
        <v>28.66</v>
      </c>
      <c r="E463" s="163">
        <f t="shared" si="136"/>
        <v>28.66</v>
      </c>
      <c r="F463" s="163">
        <f t="shared" si="137"/>
        <v>28.66</v>
      </c>
      <c r="G463" s="164">
        <v>28.66</v>
      </c>
      <c r="H463" s="165"/>
      <c r="I463" s="165"/>
      <c r="J463" s="165"/>
      <c r="K463" s="165"/>
      <c r="L463" s="165"/>
      <c r="M463" s="164"/>
      <c r="N463" s="165"/>
      <c r="O463" s="165"/>
      <c r="P463" s="149">
        <f t="shared" si="138"/>
        <v>0</v>
      </c>
      <c r="Q463" s="164"/>
      <c r="R463" s="164"/>
      <c r="S463" s="164"/>
    </row>
    <row r="464" ht="18" customHeight="1" spans="1:19">
      <c r="A464" s="160"/>
      <c r="B464" s="161"/>
      <c r="C464" s="162" t="s">
        <v>262</v>
      </c>
      <c r="D464" s="163">
        <f t="shared" si="135"/>
        <v>4.18</v>
      </c>
      <c r="E464" s="163">
        <f t="shared" si="136"/>
        <v>4.18</v>
      </c>
      <c r="F464" s="163">
        <f t="shared" si="137"/>
        <v>4.18</v>
      </c>
      <c r="G464" s="164">
        <v>4.18</v>
      </c>
      <c r="H464" s="165"/>
      <c r="I464" s="165"/>
      <c r="J464" s="165"/>
      <c r="K464" s="165"/>
      <c r="L464" s="165"/>
      <c r="M464" s="164"/>
      <c r="N464" s="165"/>
      <c r="O464" s="165"/>
      <c r="P464" s="149">
        <f t="shared" si="138"/>
        <v>0</v>
      </c>
      <c r="Q464" s="164"/>
      <c r="R464" s="164"/>
      <c r="S464" s="164"/>
    </row>
    <row r="465" ht="18" customHeight="1" spans="1:19">
      <c r="A465" s="160"/>
      <c r="B465" s="161"/>
      <c r="C465" s="162" t="s">
        <v>263</v>
      </c>
      <c r="D465" s="163">
        <f t="shared" si="135"/>
        <v>10.08</v>
      </c>
      <c r="E465" s="163">
        <f t="shared" si="136"/>
        <v>10.08</v>
      </c>
      <c r="F465" s="163">
        <f t="shared" si="137"/>
        <v>10.08</v>
      </c>
      <c r="G465" s="164">
        <v>10.08</v>
      </c>
      <c r="H465" s="165"/>
      <c r="I465" s="165"/>
      <c r="J465" s="165"/>
      <c r="K465" s="165"/>
      <c r="L465" s="165"/>
      <c r="M465" s="164"/>
      <c r="N465" s="165"/>
      <c r="O465" s="165"/>
      <c r="P465" s="149">
        <f t="shared" si="138"/>
        <v>0</v>
      </c>
      <c r="Q465" s="164"/>
      <c r="R465" s="164"/>
      <c r="S465" s="164"/>
    </row>
    <row r="466" ht="18" customHeight="1" spans="1:19">
      <c r="A466" s="160"/>
      <c r="B466" s="161"/>
      <c r="C466" s="162" t="s">
        <v>264</v>
      </c>
      <c r="D466" s="163">
        <f t="shared" si="135"/>
        <v>14.4</v>
      </c>
      <c r="E466" s="163">
        <f t="shared" si="136"/>
        <v>14.4</v>
      </c>
      <c r="F466" s="163">
        <f t="shared" si="137"/>
        <v>14.4</v>
      </c>
      <c r="G466" s="164">
        <v>14.4</v>
      </c>
      <c r="H466" s="165"/>
      <c r="I466" s="165"/>
      <c r="J466" s="165"/>
      <c r="K466" s="165"/>
      <c r="L466" s="165"/>
      <c r="M466" s="164"/>
      <c r="N466" s="165"/>
      <c r="O466" s="165"/>
      <c r="P466" s="149">
        <f t="shared" si="138"/>
        <v>0</v>
      </c>
      <c r="Q466" s="164"/>
      <c r="R466" s="164"/>
      <c r="S466" s="164"/>
    </row>
    <row r="467" ht="18" customHeight="1" spans="1:19">
      <c r="A467" s="160"/>
      <c r="B467" s="161" t="s">
        <v>128</v>
      </c>
      <c r="C467" s="162" t="s">
        <v>265</v>
      </c>
      <c r="D467" s="163">
        <f t="shared" si="135"/>
        <v>218.42</v>
      </c>
      <c r="E467" s="163">
        <f t="shared" si="136"/>
        <v>218.42</v>
      </c>
      <c r="F467" s="163">
        <f t="shared" si="137"/>
        <v>218.42</v>
      </c>
      <c r="G467" s="164">
        <v>218.42</v>
      </c>
      <c r="H467" s="165"/>
      <c r="I467" s="165"/>
      <c r="J467" s="165"/>
      <c r="K467" s="165"/>
      <c r="L467" s="165"/>
      <c r="M467" s="164"/>
      <c r="N467" s="165"/>
      <c r="O467" s="165"/>
      <c r="P467" s="149">
        <f t="shared" si="138"/>
        <v>0</v>
      </c>
      <c r="Q467" s="164"/>
      <c r="R467" s="164"/>
      <c r="S467" s="164"/>
    </row>
    <row r="468" ht="18" customHeight="1" spans="1:19">
      <c r="A468" s="160"/>
      <c r="B468" s="161" t="s">
        <v>215</v>
      </c>
      <c r="C468" s="162" t="s">
        <v>305</v>
      </c>
      <c r="D468" s="163">
        <f t="shared" si="135"/>
        <v>28.8</v>
      </c>
      <c r="E468" s="163">
        <f t="shared" si="136"/>
        <v>28.8</v>
      </c>
      <c r="F468" s="163">
        <f t="shared" si="137"/>
        <v>28.8</v>
      </c>
      <c r="G468" s="164">
        <v>28.8</v>
      </c>
      <c r="H468" s="165"/>
      <c r="I468" s="165"/>
      <c r="J468" s="165"/>
      <c r="K468" s="165"/>
      <c r="L468" s="165"/>
      <c r="M468" s="164"/>
      <c r="N468" s="165"/>
      <c r="O468" s="165"/>
      <c r="P468" s="149">
        <f t="shared" si="138"/>
        <v>0</v>
      </c>
      <c r="Q468" s="164"/>
      <c r="R468" s="164"/>
      <c r="S468" s="164"/>
    </row>
    <row r="469" s="125" customFormat="1" ht="18" customHeight="1" spans="1:19">
      <c r="A469" s="157" t="s">
        <v>266</v>
      </c>
      <c r="B469" s="158"/>
      <c r="C469" s="159" t="s">
        <v>267</v>
      </c>
      <c r="D469" s="153">
        <f>SUM(D470:D473)</f>
        <v>120.91</v>
      </c>
      <c r="E469" s="153">
        <f t="shared" ref="E469:S469" si="139">SUM(E470:E473)</f>
        <v>120.91</v>
      </c>
      <c r="F469" s="153">
        <f t="shared" si="139"/>
        <v>120.91</v>
      </c>
      <c r="G469" s="153">
        <f t="shared" si="139"/>
        <v>47.13</v>
      </c>
      <c r="H469" s="153">
        <f t="shared" si="139"/>
        <v>0</v>
      </c>
      <c r="I469" s="153">
        <f t="shared" si="139"/>
        <v>0</v>
      </c>
      <c r="J469" s="153">
        <f t="shared" si="139"/>
        <v>0</v>
      </c>
      <c r="K469" s="153">
        <f t="shared" si="139"/>
        <v>0</v>
      </c>
      <c r="L469" s="153">
        <f t="shared" si="139"/>
        <v>0</v>
      </c>
      <c r="M469" s="153">
        <f t="shared" si="139"/>
        <v>73.78</v>
      </c>
      <c r="N469" s="153">
        <f t="shared" si="139"/>
        <v>0</v>
      </c>
      <c r="O469" s="153">
        <f t="shared" si="139"/>
        <v>0</v>
      </c>
      <c r="P469" s="153">
        <f t="shared" si="139"/>
        <v>0</v>
      </c>
      <c r="Q469" s="153">
        <f t="shared" si="139"/>
        <v>0</v>
      </c>
      <c r="R469" s="153">
        <f t="shared" si="139"/>
        <v>0</v>
      </c>
      <c r="S469" s="153">
        <f t="shared" si="139"/>
        <v>0</v>
      </c>
    </row>
    <row r="470" s="125" customFormat="1" ht="18" customHeight="1" spans="1:19">
      <c r="A470" s="157"/>
      <c r="B470" s="181" t="s">
        <v>148</v>
      </c>
      <c r="C470" s="182" t="s">
        <v>268</v>
      </c>
      <c r="D470" s="163">
        <f t="shared" si="135"/>
        <v>53.78</v>
      </c>
      <c r="E470" s="163">
        <f t="shared" si="136"/>
        <v>53.78</v>
      </c>
      <c r="F470" s="163">
        <f t="shared" si="137"/>
        <v>53.78</v>
      </c>
      <c r="G470" s="164"/>
      <c r="H470" s="171"/>
      <c r="I470" s="171"/>
      <c r="J470" s="171"/>
      <c r="K470" s="171"/>
      <c r="L470" s="171"/>
      <c r="M470" s="164">
        <v>53.78</v>
      </c>
      <c r="N470" s="171"/>
      <c r="O470" s="171"/>
      <c r="P470" s="149">
        <f t="shared" si="138"/>
        <v>0</v>
      </c>
      <c r="Q470" s="164"/>
      <c r="R470" s="164"/>
      <c r="S470" s="164"/>
    </row>
    <row r="471" s="125" customFormat="1" ht="18" customHeight="1" spans="1:19">
      <c r="A471" s="157"/>
      <c r="B471" s="161" t="s">
        <v>131</v>
      </c>
      <c r="C471" s="162" t="s">
        <v>272</v>
      </c>
      <c r="D471" s="163">
        <f t="shared" si="135"/>
        <v>20</v>
      </c>
      <c r="E471" s="163">
        <f t="shared" si="136"/>
        <v>20</v>
      </c>
      <c r="F471" s="163">
        <f t="shared" si="137"/>
        <v>20</v>
      </c>
      <c r="G471" s="164"/>
      <c r="H471" s="171"/>
      <c r="I471" s="171"/>
      <c r="J471" s="171"/>
      <c r="K471" s="171"/>
      <c r="L471" s="171"/>
      <c r="M471" s="164">
        <v>20</v>
      </c>
      <c r="N471" s="171"/>
      <c r="O471" s="171"/>
      <c r="P471" s="149">
        <f t="shared" si="138"/>
        <v>0</v>
      </c>
      <c r="Q471" s="164"/>
      <c r="R471" s="164"/>
      <c r="S471" s="164"/>
    </row>
    <row r="472" ht="18" customHeight="1" spans="1:19">
      <c r="A472" s="160"/>
      <c r="B472" s="161" t="s">
        <v>143</v>
      </c>
      <c r="C472" s="162" t="s">
        <v>275</v>
      </c>
      <c r="D472" s="163">
        <f t="shared" si="135"/>
        <v>46.42</v>
      </c>
      <c r="E472" s="163">
        <f t="shared" si="136"/>
        <v>46.42</v>
      </c>
      <c r="F472" s="163">
        <f t="shared" si="137"/>
        <v>46.42</v>
      </c>
      <c r="G472" s="164">
        <v>46.42</v>
      </c>
      <c r="H472" s="165"/>
      <c r="I472" s="165"/>
      <c r="J472" s="165"/>
      <c r="K472" s="165"/>
      <c r="L472" s="165"/>
      <c r="M472" s="164"/>
      <c r="N472" s="165"/>
      <c r="O472" s="165"/>
      <c r="P472" s="149">
        <f t="shared" si="138"/>
        <v>0</v>
      </c>
      <c r="Q472" s="164"/>
      <c r="R472" s="164"/>
      <c r="S472" s="164"/>
    </row>
    <row r="473" ht="18" customHeight="1" spans="1:19">
      <c r="A473" s="160"/>
      <c r="B473" s="161" t="s">
        <v>276</v>
      </c>
      <c r="C473" s="162" t="s">
        <v>277</v>
      </c>
      <c r="D473" s="163">
        <f t="shared" si="135"/>
        <v>0.71</v>
      </c>
      <c r="E473" s="163">
        <f t="shared" si="136"/>
        <v>0.71</v>
      </c>
      <c r="F473" s="163">
        <f t="shared" si="137"/>
        <v>0.71</v>
      </c>
      <c r="G473" s="164">
        <v>0.71</v>
      </c>
      <c r="H473" s="165"/>
      <c r="I473" s="165"/>
      <c r="J473" s="165"/>
      <c r="K473" s="165"/>
      <c r="L473" s="165"/>
      <c r="M473" s="164"/>
      <c r="N473" s="165"/>
      <c r="O473" s="165"/>
      <c r="P473" s="149">
        <f t="shared" si="138"/>
        <v>0</v>
      </c>
      <c r="Q473" s="164"/>
      <c r="R473" s="164"/>
      <c r="S473" s="164"/>
    </row>
    <row r="474" s="125" customFormat="1" ht="18" customHeight="1" spans="1:19">
      <c r="A474" s="157" t="s">
        <v>283</v>
      </c>
      <c r="B474" s="158"/>
      <c r="C474" s="159" t="s">
        <v>284</v>
      </c>
      <c r="D474" s="153">
        <f>SUM(D475:D478)</f>
        <v>511.24</v>
      </c>
      <c r="E474" s="153">
        <f t="shared" ref="E474:S474" si="140">SUM(E475:E478)</f>
        <v>511.24</v>
      </c>
      <c r="F474" s="153">
        <f t="shared" si="140"/>
        <v>511.24</v>
      </c>
      <c r="G474" s="153">
        <f t="shared" si="140"/>
        <v>491.24</v>
      </c>
      <c r="H474" s="153">
        <f t="shared" si="140"/>
        <v>0</v>
      </c>
      <c r="I474" s="153">
        <f t="shared" si="140"/>
        <v>0</v>
      </c>
      <c r="J474" s="153">
        <f t="shared" si="140"/>
        <v>0</v>
      </c>
      <c r="K474" s="153">
        <f t="shared" si="140"/>
        <v>0</v>
      </c>
      <c r="L474" s="153">
        <f t="shared" si="140"/>
        <v>0</v>
      </c>
      <c r="M474" s="153">
        <f t="shared" si="140"/>
        <v>20</v>
      </c>
      <c r="N474" s="153">
        <f t="shared" si="140"/>
        <v>0</v>
      </c>
      <c r="O474" s="153">
        <f t="shared" si="140"/>
        <v>0</v>
      </c>
      <c r="P474" s="153">
        <f t="shared" si="140"/>
        <v>0</v>
      </c>
      <c r="Q474" s="153">
        <f t="shared" si="140"/>
        <v>0</v>
      </c>
      <c r="R474" s="153">
        <f t="shared" si="140"/>
        <v>0</v>
      </c>
      <c r="S474" s="153">
        <f t="shared" si="140"/>
        <v>0</v>
      </c>
    </row>
    <row r="475" ht="18" customHeight="1" spans="1:19">
      <c r="A475" s="160"/>
      <c r="B475" s="161" t="s">
        <v>152</v>
      </c>
      <c r="C475" s="162" t="s">
        <v>285</v>
      </c>
      <c r="D475" s="163">
        <f t="shared" si="135"/>
        <v>472.61</v>
      </c>
      <c r="E475" s="163">
        <f t="shared" si="136"/>
        <v>472.61</v>
      </c>
      <c r="F475" s="163">
        <f t="shared" si="137"/>
        <v>472.61</v>
      </c>
      <c r="G475" s="164">
        <v>472.61</v>
      </c>
      <c r="H475" s="165"/>
      <c r="I475" s="165"/>
      <c r="J475" s="165"/>
      <c r="K475" s="165"/>
      <c r="L475" s="165"/>
      <c r="M475" s="164"/>
      <c r="N475" s="165"/>
      <c r="O475" s="165"/>
      <c r="P475" s="149">
        <f t="shared" si="138"/>
        <v>0</v>
      </c>
      <c r="Q475" s="164"/>
      <c r="R475" s="164"/>
      <c r="S475" s="164"/>
    </row>
    <row r="476" ht="18" customHeight="1" spans="1:19">
      <c r="A476" s="160"/>
      <c r="B476" s="161" t="s">
        <v>227</v>
      </c>
      <c r="C476" s="162" t="s">
        <v>297</v>
      </c>
      <c r="D476" s="163">
        <f t="shared" si="135"/>
        <v>10.64</v>
      </c>
      <c r="E476" s="163">
        <f t="shared" si="136"/>
        <v>10.64</v>
      </c>
      <c r="F476" s="163">
        <f t="shared" si="137"/>
        <v>10.64</v>
      </c>
      <c r="G476" s="164">
        <v>10.64</v>
      </c>
      <c r="H476" s="165"/>
      <c r="I476" s="165"/>
      <c r="J476" s="165"/>
      <c r="K476" s="165"/>
      <c r="L476" s="165"/>
      <c r="M476" s="164"/>
      <c r="N476" s="165"/>
      <c r="O476" s="165"/>
      <c r="P476" s="149">
        <f t="shared" si="138"/>
        <v>0</v>
      </c>
      <c r="Q476" s="164"/>
      <c r="R476" s="164"/>
      <c r="S476" s="164"/>
    </row>
    <row r="477" ht="18" customHeight="1" spans="1:19">
      <c r="A477" s="160"/>
      <c r="B477" s="161" t="s">
        <v>172</v>
      </c>
      <c r="C477" s="162" t="s">
        <v>298</v>
      </c>
      <c r="D477" s="163">
        <f t="shared" si="135"/>
        <v>20</v>
      </c>
      <c r="E477" s="163">
        <f t="shared" si="136"/>
        <v>20</v>
      </c>
      <c r="F477" s="163">
        <f t="shared" si="137"/>
        <v>20</v>
      </c>
      <c r="G477" s="164"/>
      <c r="H477" s="165"/>
      <c r="I477" s="165"/>
      <c r="J477" s="165"/>
      <c r="K477" s="165"/>
      <c r="L477" s="165"/>
      <c r="M477" s="164">
        <v>20</v>
      </c>
      <c r="N477" s="165"/>
      <c r="O477" s="165"/>
      <c r="P477" s="149">
        <f t="shared" si="138"/>
        <v>0</v>
      </c>
      <c r="Q477" s="164"/>
      <c r="R477" s="164"/>
      <c r="S477" s="164"/>
    </row>
    <row r="478" ht="18" customHeight="1" spans="1:19">
      <c r="A478" s="160"/>
      <c r="B478" s="161" t="s">
        <v>215</v>
      </c>
      <c r="C478" s="162" t="s">
        <v>286</v>
      </c>
      <c r="D478" s="163">
        <f t="shared" si="135"/>
        <v>7.99</v>
      </c>
      <c r="E478" s="163">
        <f t="shared" si="136"/>
        <v>7.99</v>
      </c>
      <c r="F478" s="163">
        <f t="shared" si="137"/>
        <v>7.99</v>
      </c>
      <c r="G478" s="164">
        <v>7.99</v>
      </c>
      <c r="H478" s="165"/>
      <c r="I478" s="165"/>
      <c r="J478" s="165"/>
      <c r="K478" s="165"/>
      <c r="L478" s="165"/>
      <c r="M478" s="164"/>
      <c r="N478" s="165"/>
      <c r="O478" s="165"/>
      <c r="P478" s="149">
        <f t="shared" si="138"/>
        <v>0</v>
      </c>
      <c r="Q478" s="164"/>
      <c r="R478" s="164"/>
      <c r="S478" s="164"/>
    </row>
    <row r="479" s="125" customFormat="1" ht="18" customHeight="1" spans="1:19">
      <c r="A479" s="166" t="s">
        <v>317</v>
      </c>
      <c r="B479" s="167"/>
      <c r="C479" s="168"/>
      <c r="D479" s="153">
        <f>SUM(D480,D493,D498)</f>
        <v>1127.73</v>
      </c>
      <c r="E479" s="153">
        <f t="shared" ref="E479:S479" si="141">SUM(E480,E493,E498)</f>
        <v>1127.73</v>
      </c>
      <c r="F479" s="153">
        <f t="shared" si="141"/>
        <v>1127.73</v>
      </c>
      <c r="G479" s="153">
        <f t="shared" si="141"/>
        <v>1074.56</v>
      </c>
      <c r="H479" s="153">
        <f t="shared" si="141"/>
        <v>0</v>
      </c>
      <c r="I479" s="153">
        <f t="shared" si="141"/>
        <v>0</v>
      </c>
      <c r="J479" s="153">
        <f t="shared" si="141"/>
        <v>0</v>
      </c>
      <c r="K479" s="153">
        <f t="shared" si="141"/>
        <v>0</v>
      </c>
      <c r="L479" s="153">
        <f t="shared" si="141"/>
        <v>0</v>
      </c>
      <c r="M479" s="153">
        <f t="shared" si="141"/>
        <v>53.17</v>
      </c>
      <c r="N479" s="153">
        <f t="shared" si="141"/>
        <v>0</v>
      </c>
      <c r="O479" s="153">
        <f t="shared" si="141"/>
        <v>0</v>
      </c>
      <c r="P479" s="153">
        <f t="shared" si="141"/>
        <v>0</v>
      </c>
      <c r="Q479" s="153">
        <f t="shared" si="141"/>
        <v>0</v>
      </c>
      <c r="R479" s="153">
        <f t="shared" si="141"/>
        <v>0</v>
      </c>
      <c r="S479" s="153">
        <f t="shared" si="141"/>
        <v>0</v>
      </c>
    </row>
    <row r="480" s="125" customFormat="1" ht="18" customHeight="1" spans="1:19">
      <c r="A480" s="157" t="s">
        <v>288</v>
      </c>
      <c r="B480" s="158"/>
      <c r="C480" s="159" t="s">
        <v>255</v>
      </c>
      <c r="D480" s="153">
        <f>SUM(D481:D487,D491:D492)</f>
        <v>976.49</v>
      </c>
      <c r="E480" s="153">
        <f t="shared" ref="E480:S480" si="142">SUM(E481:E487,E491:E492)</f>
        <v>976.49</v>
      </c>
      <c r="F480" s="153">
        <f t="shared" si="142"/>
        <v>976.49</v>
      </c>
      <c r="G480" s="153">
        <f t="shared" si="142"/>
        <v>976.49</v>
      </c>
      <c r="H480" s="153">
        <f t="shared" si="142"/>
        <v>0</v>
      </c>
      <c r="I480" s="153">
        <f t="shared" si="142"/>
        <v>0</v>
      </c>
      <c r="J480" s="153">
        <f t="shared" si="142"/>
        <v>0</v>
      </c>
      <c r="K480" s="153">
        <f t="shared" si="142"/>
        <v>0</v>
      </c>
      <c r="L480" s="153">
        <f t="shared" si="142"/>
        <v>0</v>
      </c>
      <c r="M480" s="153">
        <f t="shared" si="142"/>
        <v>0</v>
      </c>
      <c r="N480" s="153">
        <f t="shared" si="142"/>
        <v>0</v>
      </c>
      <c r="O480" s="153">
        <f t="shared" si="142"/>
        <v>0</v>
      </c>
      <c r="P480" s="153">
        <f t="shared" si="142"/>
        <v>0</v>
      </c>
      <c r="Q480" s="153">
        <f t="shared" si="142"/>
        <v>0</v>
      </c>
      <c r="R480" s="153">
        <f t="shared" si="142"/>
        <v>0</v>
      </c>
      <c r="S480" s="153">
        <f t="shared" si="142"/>
        <v>0</v>
      </c>
    </row>
    <row r="481" ht="18" customHeight="1" spans="1:19">
      <c r="A481" s="160"/>
      <c r="B481" s="161" t="s">
        <v>148</v>
      </c>
      <c r="C481" s="162" t="s">
        <v>256</v>
      </c>
      <c r="D481" s="163">
        <f t="shared" si="135"/>
        <v>243.98</v>
      </c>
      <c r="E481" s="163">
        <f t="shared" si="136"/>
        <v>243.98</v>
      </c>
      <c r="F481" s="163">
        <f t="shared" si="137"/>
        <v>243.98</v>
      </c>
      <c r="G481" s="164">
        <v>243.98</v>
      </c>
      <c r="H481" s="165"/>
      <c r="I481" s="165"/>
      <c r="J481" s="165"/>
      <c r="K481" s="165"/>
      <c r="L481" s="165"/>
      <c r="M481" s="164"/>
      <c r="N481" s="165"/>
      <c r="O481" s="165"/>
      <c r="P481" s="149">
        <f t="shared" si="138"/>
        <v>0</v>
      </c>
      <c r="Q481" s="164"/>
      <c r="R481" s="164"/>
      <c r="S481" s="164"/>
    </row>
    <row r="482" ht="18" customHeight="1" spans="1:19">
      <c r="A482" s="160"/>
      <c r="B482" s="161" t="s">
        <v>152</v>
      </c>
      <c r="C482" s="162" t="s">
        <v>257</v>
      </c>
      <c r="D482" s="163">
        <f t="shared" si="135"/>
        <v>108.62</v>
      </c>
      <c r="E482" s="163">
        <f t="shared" si="136"/>
        <v>108.62</v>
      </c>
      <c r="F482" s="163">
        <f t="shared" si="137"/>
        <v>108.62</v>
      </c>
      <c r="G482" s="164">
        <v>108.62</v>
      </c>
      <c r="H482" s="165"/>
      <c r="I482" s="165"/>
      <c r="J482" s="165"/>
      <c r="K482" s="165"/>
      <c r="L482" s="165"/>
      <c r="M482" s="164"/>
      <c r="N482" s="165"/>
      <c r="O482" s="165"/>
      <c r="P482" s="149">
        <f t="shared" si="138"/>
        <v>0</v>
      </c>
      <c r="Q482" s="164"/>
      <c r="R482" s="164"/>
      <c r="S482" s="164"/>
    </row>
    <row r="483" ht="18" customHeight="1" spans="1:19">
      <c r="A483" s="160"/>
      <c r="B483" s="161" t="s">
        <v>162</v>
      </c>
      <c r="C483" s="162" t="s">
        <v>258</v>
      </c>
      <c r="D483" s="163">
        <f t="shared" si="135"/>
        <v>56.55</v>
      </c>
      <c r="E483" s="163">
        <f t="shared" si="136"/>
        <v>56.55</v>
      </c>
      <c r="F483" s="163">
        <f t="shared" si="137"/>
        <v>56.55</v>
      </c>
      <c r="G483" s="164">
        <v>56.55</v>
      </c>
      <c r="H483" s="165"/>
      <c r="I483" s="165"/>
      <c r="J483" s="165"/>
      <c r="K483" s="165"/>
      <c r="L483" s="165"/>
      <c r="M483" s="164"/>
      <c r="N483" s="165"/>
      <c r="O483" s="165"/>
      <c r="P483" s="149">
        <f t="shared" si="138"/>
        <v>0</v>
      </c>
      <c r="Q483" s="164"/>
      <c r="R483" s="164"/>
      <c r="S483" s="164"/>
    </row>
    <row r="484" ht="18" customHeight="1" spans="1:19">
      <c r="A484" s="160"/>
      <c r="B484" s="161" t="s">
        <v>168</v>
      </c>
      <c r="C484" s="162" t="s">
        <v>289</v>
      </c>
      <c r="D484" s="163">
        <f t="shared" si="135"/>
        <v>298.73</v>
      </c>
      <c r="E484" s="163">
        <f t="shared" si="136"/>
        <v>298.73</v>
      </c>
      <c r="F484" s="163">
        <f t="shared" si="137"/>
        <v>298.73</v>
      </c>
      <c r="G484" s="164">
        <v>298.73</v>
      </c>
      <c r="H484" s="165"/>
      <c r="I484" s="165"/>
      <c r="J484" s="165"/>
      <c r="K484" s="165"/>
      <c r="L484" s="165"/>
      <c r="M484" s="164"/>
      <c r="N484" s="165"/>
      <c r="O484" s="165"/>
      <c r="P484" s="149">
        <f t="shared" si="138"/>
        <v>0</v>
      </c>
      <c r="Q484" s="164"/>
      <c r="R484" s="164"/>
      <c r="S484" s="164"/>
    </row>
    <row r="485" ht="18" customHeight="1" spans="1:19">
      <c r="A485" s="160"/>
      <c r="B485" s="161" t="s">
        <v>172</v>
      </c>
      <c r="C485" s="162" t="s">
        <v>259</v>
      </c>
      <c r="D485" s="163">
        <f t="shared" si="135"/>
        <v>100.42</v>
      </c>
      <c r="E485" s="163">
        <f t="shared" si="136"/>
        <v>100.42</v>
      </c>
      <c r="F485" s="163">
        <f t="shared" si="137"/>
        <v>100.42</v>
      </c>
      <c r="G485" s="164">
        <v>100.42</v>
      </c>
      <c r="H485" s="165"/>
      <c r="I485" s="165"/>
      <c r="J485" s="165"/>
      <c r="K485" s="165"/>
      <c r="L485" s="165"/>
      <c r="M485" s="164"/>
      <c r="N485" s="165"/>
      <c r="O485" s="165"/>
      <c r="P485" s="149">
        <f t="shared" si="138"/>
        <v>0</v>
      </c>
      <c r="Q485" s="164"/>
      <c r="R485" s="164"/>
      <c r="S485" s="164"/>
    </row>
    <row r="486" ht="18" customHeight="1" spans="1:19">
      <c r="A486" s="160"/>
      <c r="B486" s="161" t="s">
        <v>125</v>
      </c>
      <c r="C486" s="162" t="s">
        <v>260</v>
      </c>
      <c r="D486" s="163">
        <f t="shared" si="135"/>
        <v>77.28</v>
      </c>
      <c r="E486" s="163">
        <f t="shared" si="136"/>
        <v>77.28</v>
      </c>
      <c r="F486" s="163">
        <f t="shared" si="137"/>
        <v>77.28</v>
      </c>
      <c r="G486" s="164">
        <v>77.28</v>
      </c>
      <c r="H486" s="165"/>
      <c r="I486" s="165"/>
      <c r="J486" s="165"/>
      <c r="K486" s="165"/>
      <c r="L486" s="165"/>
      <c r="M486" s="164"/>
      <c r="N486" s="165"/>
      <c r="O486" s="165"/>
      <c r="P486" s="149">
        <f t="shared" si="138"/>
        <v>0</v>
      </c>
      <c r="Q486" s="164"/>
      <c r="R486" s="164"/>
      <c r="S486" s="164"/>
    </row>
    <row r="487" ht="18" customHeight="1" spans="1:19">
      <c r="A487" s="160"/>
      <c r="B487" s="161" t="s">
        <v>127</v>
      </c>
      <c r="C487" s="162" t="s">
        <v>261</v>
      </c>
      <c r="D487" s="163">
        <f t="shared" si="135"/>
        <v>5.89</v>
      </c>
      <c r="E487" s="163">
        <f t="shared" si="136"/>
        <v>5.89</v>
      </c>
      <c r="F487" s="163">
        <f t="shared" si="137"/>
        <v>5.89</v>
      </c>
      <c r="G487" s="164">
        <v>5.89</v>
      </c>
      <c r="H487" s="165"/>
      <c r="I487" s="165"/>
      <c r="J487" s="165"/>
      <c r="K487" s="165"/>
      <c r="L487" s="165"/>
      <c r="M487" s="164"/>
      <c r="N487" s="165"/>
      <c r="O487" s="165"/>
      <c r="P487" s="149">
        <f t="shared" si="138"/>
        <v>0</v>
      </c>
      <c r="Q487" s="164"/>
      <c r="R487" s="164"/>
      <c r="S487" s="164"/>
    </row>
    <row r="488" ht="18" customHeight="1" spans="1:19">
      <c r="A488" s="160"/>
      <c r="B488" s="161"/>
      <c r="C488" s="162" t="s">
        <v>262</v>
      </c>
      <c r="D488" s="163">
        <f t="shared" si="135"/>
        <v>1.11</v>
      </c>
      <c r="E488" s="163">
        <f t="shared" si="136"/>
        <v>1.11</v>
      </c>
      <c r="F488" s="163">
        <f t="shared" si="137"/>
        <v>1.11</v>
      </c>
      <c r="G488" s="164">
        <v>1.11</v>
      </c>
      <c r="H488" s="165"/>
      <c r="I488" s="165"/>
      <c r="J488" s="165"/>
      <c r="K488" s="165"/>
      <c r="L488" s="165"/>
      <c r="M488" s="164"/>
      <c r="N488" s="165"/>
      <c r="O488" s="165"/>
      <c r="P488" s="149">
        <f t="shared" si="138"/>
        <v>0</v>
      </c>
      <c r="Q488" s="164"/>
      <c r="R488" s="164"/>
      <c r="S488" s="164"/>
    </row>
    <row r="489" ht="18" customHeight="1" spans="1:19">
      <c r="A489" s="160"/>
      <c r="B489" s="161"/>
      <c r="C489" s="162" t="s">
        <v>263</v>
      </c>
      <c r="D489" s="163">
        <f t="shared" si="135"/>
        <v>2.66</v>
      </c>
      <c r="E489" s="163">
        <f t="shared" si="136"/>
        <v>2.66</v>
      </c>
      <c r="F489" s="163">
        <f t="shared" si="137"/>
        <v>2.66</v>
      </c>
      <c r="G489" s="164">
        <v>2.66</v>
      </c>
      <c r="H489" s="165"/>
      <c r="I489" s="165"/>
      <c r="J489" s="165"/>
      <c r="K489" s="165"/>
      <c r="L489" s="165"/>
      <c r="M489" s="164"/>
      <c r="N489" s="165"/>
      <c r="O489" s="165"/>
      <c r="P489" s="149">
        <f t="shared" si="138"/>
        <v>0</v>
      </c>
      <c r="Q489" s="164"/>
      <c r="R489" s="164"/>
      <c r="S489" s="164"/>
    </row>
    <row r="490" ht="18" customHeight="1" spans="1:19">
      <c r="A490" s="160"/>
      <c r="B490" s="161"/>
      <c r="C490" s="162" t="s">
        <v>264</v>
      </c>
      <c r="D490" s="163">
        <f t="shared" si="135"/>
        <v>2.12</v>
      </c>
      <c r="E490" s="163">
        <f t="shared" si="136"/>
        <v>2.12</v>
      </c>
      <c r="F490" s="163">
        <f t="shared" si="137"/>
        <v>2.12</v>
      </c>
      <c r="G490" s="164">
        <v>2.12</v>
      </c>
      <c r="H490" s="165"/>
      <c r="I490" s="165"/>
      <c r="J490" s="165"/>
      <c r="K490" s="165"/>
      <c r="L490" s="165"/>
      <c r="M490" s="164"/>
      <c r="N490" s="165"/>
      <c r="O490" s="165"/>
      <c r="P490" s="149">
        <f t="shared" si="138"/>
        <v>0</v>
      </c>
      <c r="Q490" s="164"/>
      <c r="R490" s="164"/>
      <c r="S490" s="164"/>
    </row>
    <row r="491" ht="18" customHeight="1" spans="1:19">
      <c r="A491" s="160"/>
      <c r="B491" s="161" t="s">
        <v>128</v>
      </c>
      <c r="C491" s="162" t="s">
        <v>265</v>
      </c>
      <c r="D491" s="163">
        <f t="shared" si="135"/>
        <v>63.42</v>
      </c>
      <c r="E491" s="163">
        <f t="shared" si="136"/>
        <v>63.42</v>
      </c>
      <c r="F491" s="163">
        <f t="shared" si="137"/>
        <v>63.42</v>
      </c>
      <c r="G491" s="164">
        <v>63.42</v>
      </c>
      <c r="H491" s="165"/>
      <c r="I491" s="165"/>
      <c r="J491" s="165"/>
      <c r="K491" s="165"/>
      <c r="L491" s="165"/>
      <c r="M491" s="164"/>
      <c r="N491" s="165"/>
      <c r="O491" s="165"/>
      <c r="P491" s="149">
        <f t="shared" si="138"/>
        <v>0</v>
      </c>
      <c r="Q491" s="164"/>
      <c r="R491" s="164"/>
      <c r="S491" s="164"/>
    </row>
    <row r="492" ht="18" customHeight="1" spans="1:19">
      <c r="A492" s="160"/>
      <c r="B492" s="161" t="s">
        <v>215</v>
      </c>
      <c r="C492" s="162" t="s">
        <v>305</v>
      </c>
      <c r="D492" s="163">
        <f t="shared" si="135"/>
        <v>21.6</v>
      </c>
      <c r="E492" s="163">
        <f t="shared" si="136"/>
        <v>21.6</v>
      </c>
      <c r="F492" s="163">
        <f t="shared" si="137"/>
        <v>21.6</v>
      </c>
      <c r="G492" s="164">
        <v>21.6</v>
      </c>
      <c r="H492" s="165"/>
      <c r="I492" s="165"/>
      <c r="J492" s="165"/>
      <c r="K492" s="165"/>
      <c r="L492" s="165"/>
      <c r="M492" s="164"/>
      <c r="N492" s="165"/>
      <c r="O492" s="165"/>
      <c r="P492" s="149">
        <f t="shared" si="138"/>
        <v>0</v>
      </c>
      <c r="Q492" s="164"/>
      <c r="R492" s="164"/>
      <c r="S492" s="164"/>
    </row>
    <row r="493" s="125" customFormat="1" ht="18" customHeight="1" spans="1:19">
      <c r="A493" s="157" t="s">
        <v>266</v>
      </c>
      <c r="B493" s="158"/>
      <c r="C493" s="159" t="s">
        <v>267</v>
      </c>
      <c r="D493" s="153">
        <f>SUM(D494:D497)</f>
        <v>57.97</v>
      </c>
      <c r="E493" s="153">
        <f t="shared" ref="E493:S493" si="143">SUM(E494:E497)</f>
        <v>57.97</v>
      </c>
      <c r="F493" s="153">
        <f t="shared" si="143"/>
        <v>57.97</v>
      </c>
      <c r="G493" s="153">
        <f t="shared" si="143"/>
        <v>13.77</v>
      </c>
      <c r="H493" s="153">
        <f t="shared" si="143"/>
        <v>0</v>
      </c>
      <c r="I493" s="153">
        <f t="shared" si="143"/>
        <v>0</v>
      </c>
      <c r="J493" s="153">
        <f t="shared" si="143"/>
        <v>0</v>
      </c>
      <c r="K493" s="153">
        <f t="shared" si="143"/>
        <v>0</v>
      </c>
      <c r="L493" s="153">
        <f t="shared" si="143"/>
        <v>0</v>
      </c>
      <c r="M493" s="153">
        <f t="shared" si="143"/>
        <v>44.2</v>
      </c>
      <c r="N493" s="153">
        <f t="shared" si="143"/>
        <v>0</v>
      </c>
      <c r="O493" s="153">
        <f t="shared" si="143"/>
        <v>0</v>
      </c>
      <c r="P493" s="153">
        <f t="shared" si="143"/>
        <v>0</v>
      </c>
      <c r="Q493" s="153">
        <f t="shared" si="143"/>
        <v>0</v>
      </c>
      <c r="R493" s="153">
        <f t="shared" si="143"/>
        <v>0</v>
      </c>
      <c r="S493" s="153">
        <f t="shared" si="143"/>
        <v>0</v>
      </c>
    </row>
    <row r="494" s="125" customFormat="1" ht="18" customHeight="1" spans="1:19">
      <c r="A494" s="157"/>
      <c r="B494" s="181" t="s">
        <v>148</v>
      </c>
      <c r="C494" s="182" t="s">
        <v>268</v>
      </c>
      <c r="D494" s="163">
        <f t="shared" si="135"/>
        <v>9.14</v>
      </c>
      <c r="E494" s="163">
        <f t="shared" si="136"/>
        <v>9.14</v>
      </c>
      <c r="F494" s="163">
        <f t="shared" si="137"/>
        <v>9.14</v>
      </c>
      <c r="G494" s="164"/>
      <c r="H494" s="171"/>
      <c r="I494" s="171"/>
      <c r="J494" s="171"/>
      <c r="K494" s="171"/>
      <c r="L494" s="171"/>
      <c r="M494" s="164">
        <v>9.14</v>
      </c>
      <c r="N494" s="171"/>
      <c r="O494" s="171"/>
      <c r="P494" s="149">
        <f t="shared" si="138"/>
        <v>0</v>
      </c>
      <c r="Q494" s="164"/>
      <c r="R494" s="164"/>
      <c r="S494" s="164"/>
    </row>
    <row r="495" s="125" customFormat="1" ht="18" customHeight="1" spans="1:19">
      <c r="A495" s="157"/>
      <c r="B495" s="181" t="s">
        <v>128</v>
      </c>
      <c r="C495" s="182" t="s">
        <v>295</v>
      </c>
      <c r="D495" s="163">
        <f t="shared" si="135"/>
        <v>35.06</v>
      </c>
      <c r="E495" s="163">
        <f t="shared" si="136"/>
        <v>35.06</v>
      </c>
      <c r="F495" s="163">
        <f t="shared" si="137"/>
        <v>35.06</v>
      </c>
      <c r="G495" s="164"/>
      <c r="H495" s="171"/>
      <c r="I495" s="171"/>
      <c r="J495" s="171"/>
      <c r="K495" s="171"/>
      <c r="L495" s="171"/>
      <c r="M495" s="164">
        <v>35.06</v>
      </c>
      <c r="N495" s="171"/>
      <c r="O495" s="171"/>
      <c r="P495" s="149">
        <f t="shared" si="138"/>
        <v>0</v>
      </c>
      <c r="Q495" s="164"/>
      <c r="R495" s="164"/>
      <c r="S495" s="164"/>
    </row>
    <row r="496" ht="18" customHeight="1" spans="1:19">
      <c r="A496" s="160"/>
      <c r="B496" s="161" t="s">
        <v>143</v>
      </c>
      <c r="C496" s="162" t="s">
        <v>275</v>
      </c>
      <c r="D496" s="163">
        <f t="shared" si="135"/>
        <v>13.57</v>
      </c>
      <c r="E496" s="163">
        <f t="shared" si="136"/>
        <v>13.57</v>
      </c>
      <c r="F496" s="163">
        <f t="shared" si="137"/>
        <v>13.57</v>
      </c>
      <c r="G496" s="164">
        <v>13.57</v>
      </c>
      <c r="H496" s="165"/>
      <c r="I496" s="165"/>
      <c r="J496" s="165"/>
      <c r="K496" s="165"/>
      <c r="L496" s="165"/>
      <c r="M496" s="164"/>
      <c r="N496" s="165"/>
      <c r="O496" s="165"/>
      <c r="P496" s="149">
        <f t="shared" si="138"/>
        <v>0</v>
      </c>
      <c r="Q496" s="164"/>
      <c r="R496" s="164"/>
      <c r="S496" s="164"/>
    </row>
    <row r="497" ht="18" customHeight="1" spans="1:19">
      <c r="A497" s="160"/>
      <c r="B497" s="161" t="s">
        <v>276</v>
      </c>
      <c r="C497" s="162" t="s">
        <v>277</v>
      </c>
      <c r="D497" s="163">
        <f t="shared" si="135"/>
        <v>0.2</v>
      </c>
      <c r="E497" s="163">
        <f t="shared" si="136"/>
        <v>0.2</v>
      </c>
      <c r="F497" s="163">
        <f t="shared" si="137"/>
        <v>0.2</v>
      </c>
      <c r="G497" s="164">
        <v>0.2</v>
      </c>
      <c r="H497" s="165"/>
      <c r="I497" s="165"/>
      <c r="J497" s="165"/>
      <c r="K497" s="165"/>
      <c r="L497" s="165"/>
      <c r="M497" s="164"/>
      <c r="N497" s="165"/>
      <c r="O497" s="165"/>
      <c r="P497" s="149">
        <f t="shared" si="138"/>
        <v>0</v>
      </c>
      <c r="Q497" s="164"/>
      <c r="R497" s="164"/>
      <c r="S497" s="164"/>
    </row>
    <row r="498" s="125" customFormat="1" ht="18" customHeight="1" spans="1:19">
      <c r="A498" s="157" t="s">
        <v>283</v>
      </c>
      <c r="B498" s="158"/>
      <c r="C498" s="159" t="s">
        <v>284</v>
      </c>
      <c r="D498" s="153">
        <f>SUM(D499:D502)</f>
        <v>93.27</v>
      </c>
      <c r="E498" s="153">
        <f t="shared" ref="E498:S498" si="144">SUM(E499:E502)</f>
        <v>93.27</v>
      </c>
      <c r="F498" s="153">
        <f t="shared" si="144"/>
        <v>93.27</v>
      </c>
      <c r="G498" s="153">
        <f t="shared" si="144"/>
        <v>84.3</v>
      </c>
      <c r="H498" s="153">
        <f t="shared" si="144"/>
        <v>0</v>
      </c>
      <c r="I498" s="153">
        <f t="shared" si="144"/>
        <v>0</v>
      </c>
      <c r="J498" s="153">
        <f t="shared" si="144"/>
        <v>0</v>
      </c>
      <c r="K498" s="153">
        <f t="shared" si="144"/>
        <v>0</v>
      </c>
      <c r="L498" s="153">
        <f t="shared" si="144"/>
        <v>0</v>
      </c>
      <c r="M498" s="153">
        <f t="shared" si="144"/>
        <v>8.97</v>
      </c>
      <c r="N498" s="153">
        <f t="shared" si="144"/>
        <v>0</v>
      </c>
      <c r="O498" s="153">
        <f t="shared" si="144"/>
        <v>0</v>
      </c>
      <c r="P498" s="153">
        <f t="shared" si="144"/>
        <v>0</v>
      </c>
      <c r="Q498" s="153">
        <f t="shared" si="144"/>
        <v>0</v>
      </c>
      <c r="R498" s="153">
        <f t="shared" si="144"/>
        <v>0</v>
      </c>
      <c r="S498" s="153">
        <f t="shared" si="144"/>
        <v>0</v>
      </c>
    </row>
    <row r="499" ht="18" customHeight="1" spans="1:19">
      <c r="A499" s="160"/>
      <c r="B499" s="161" t="s">
        <v>152</v>
      </c>
      <c r="C499" s="162" t="s">
        <v>285</v>
      </c>
      <c r="D499" s="163">
        <f t="shared" si="135"/>
        <v>76.61</v>
      </c>
      <c r="E499" s="163">
        <f t="shared" si="136"/>
        <v>76.61</v>
      </c>
      <c r="F499" s="163">
        <f t="shared" si="137"/>
        <v>76.61</v>
      </c>
      <c r="G499" s="164">
        <v>76.61</v>
      </c>
      <c r="H499" s="165"/>
      <c r="I499" s="165"/>
      <c r="J499" s="165"/>
      <c r="K499" s="165"/>
      <c r="L499" s="165"/>
      <c r="M499" s="164"/>
      <c r="N499" s="165"/>
      <c r="O499" s="165"/>
      <c r="P499" s="149">
        <f t="shared" si="138"/>
        <v>0</v>
      </c>
      <c r="Q499" s="164"/>
      <c r="R499" s="164"/>
      <c r="S499" s="164"/>
    </row>
    <row r="500" ht="18" customHeight="1" spans="1:19">
      <c r="A500" s="160"/>
      <c r="B500" s="161" t="s">
        <v>227</v>
      </c>
      <c r="C500" s="162" t="s">
        <v>297</v>
      </c>
      <c r="D500" s="163">
        <f t="shared" si="135"/>
        <v>7.21</v>
      </c>
      <c r="E500" s="163">
        <f t="shared" si="136"/>
        <v>7.21</v>
      </c>
      <c r="F500" s="163">
        <f t="shared" si="137"/>
        <v>7.21</v>
      </c>
      <c r="G500" s="164">
        <v>7.21</v>
      </c>
      <c r="H500" s="165"/>
      <c r="I500" s="165"/>
      <c r="J500" s="165"/>
      <c r="K500" s="165"/>
      <c r="L500" s="165"/>
      <c r="M500" s="164"/>
      <c r="N500" s="165"/>
      <c r="O500" s="165"/>
      <c r="P500" s="149">
        <f t="shared" si="138"/>
        <v>0</v>
      </c>
      <c r="Q500" s="164"/>
      <c r="R500" s="164"/>
      <c r="S500" s="164"/>
    </row>
    <row r="501" ht="18" customHeight="1" spans="1:19">
      <c r="A501" s="160"/>
      <c r="B501" s="161" t="s">
        <v>172</v>
      </c>
      <c r="C501" s="162" t="s">
        <v>298</v>
      </c>
      <c r="D501" s="163">
        <f t="shared" si="135"/>
        <v>8.97</v>
      </c>
      <c r="E501" s="163">
        <f t="shared" si="136"/>
        <v>8.97</v>
      </c>
      <c r="F501" s="163">
        <f t="shared" si="137"/>
        <v>8.97</v>
      </c>
      <c r="G501" s="164"/>
      <c r="H501" s="165"/>
      <c r="I501" s="165"/>
      <c r="J501" s="165"/>
      <c r="K501" s="165"/>
      <c r="L501" s="165"/>
      <c r="M501" s="164">
        <v>8.97</v>
      </c>
      <c r="N501" s="165"/>
      <c r="O501" s="165"/>
      <c r="P501" s="149">
        <f t="shared" si="138"/>
        <v>0</v>
      </c>
      <c r="Q501" s="164"/>
      <c r="R501" s="164"/>
      <c r="S501" s="164"/>
    </row>
    <row r="502" ht="18" customHeight="1" spans="1:19">
      <c r="A502" s="160"/>
      <c r="B502" s="161" t="s">
        <v>215</v>
      </c>
      <c r="C502" s="162" t="s">
        <v>286</v>
      </c>
      <c r="D502" s="163">
        <f t="shared" si="135"/>
        <v>0.48</v>
      </c>
      <c r="E502" s="163">
        <f t="shared" si="136"/>
        <v>0.48</v>
      </c>
      <c r="F502" s="163">
        <f t="shared" si="137"/>
        <v>0.48</v>
      </c>
      <c r="G502" s="164">
        <v>0.48</v>
      </c>
      <c r="H502" s="165"/>
      <c r="I502" s="165"/>
      <c r="J502" s="165"/>
      <c r="K502" s="165"/>
      <c r="L502" s="165"/>
      <c r="M502" s="164"/>
      <c r="N502" s="165"/>
      <c r="O502" s="165"/>
      <c r="P502" s="149">
        <f t="shared" si="138"/>
        <v>0</v>
      </c>
      <c r="Q502" s="164"/>
      <c r="R502" s="164"/>
      <c r="S502" s="164"/>
    </row>
    <row r="503" s="125" customFormat="1" ht="18" customHeight="1" spans="1:19">
      <c r="A503" s="166" t="s">
        <v>318</v>
      </c>
      <c r="B503" s="167"/>
      <c r="C503" s="168"/>
      <c r="D503" s="153">
        <f>SUM(D504,D517,D521)</f>
        <v>2514.45</v>
      </c>
      <c r="E503" s="153">
        <f t="shared" ref="E503:S503" si="145">SUM(E504,E517,E521)</f>
        <v>2514.45</v>
      </c>
      <c r="F503" s="153">
        <f t="shared" si="145"/>
        <v>2514.45</v>
      </c>
      <c r="G503" s="153">
        <f t="shared" si="145"/>
        <v>2440.12</v>
      </c>
      <c r="H503" s="153">
        <f t="shared" si="145"/>
        <v>0</v>
      </c>
      <c r="I503" s="153">
        <f t="shared" si="145"/>
        <v>0</v>
      </c>
      <c r="J503" s="153">
        <f t="shared" si="145"/>
        <v>0</v>
      </c>
      <c r="K503" s="153">
        <f t="shared" si="145"/>
        <v>0</v>
      </c>
      <c r="L503" s="153">
        <f t="shared" si="145"/>
        <v>0</v>
      </c>
      <c r="M503" s="153">
        <f t="shared" si="145"/>
        <v>74.33</v>
      </c>
      <c r="N503" s="153">
        <f t="shared" si="145"/>
        <v>0</v>
      </c>
      <c r="O503" s="153">
        <f t="shared" si="145"/>
        <v>0</v>
      </c>
      <c r="P503" s="153">
        <f t="shared" si="145"/>
        <v>0</v>
      </c>
      <c r="Q503" s="153">
        <f t="shared" si="145"/>
        <v>0</v>
      </c>
      <c r="R503" s="153">
        <f t="shared" si="145"/>
        <v>0</v>
      </c>
      <c r="S503" s="153">
        <f t="shared" si="145"/>
        <v>0</v>
      </c>
    </row>
    <row r="504" s="125" customFormat="1" ht="18" customHeight="1" spans="1:19">
      <c r="A504" s="157" t="s">
        <v>288</v>
      </c>
      <c r="B504" s="158"/>
      <c r="C504" s="159" t="s">
        <v>255</v>
      </c>
      <c r="D504" s="153">
        <f>SUM(D505:D511,D515:D516)</f>
        <v>2195.09</v>
      </c>
      <c r="E504" s="153">
        <f t="shared" ref="E504:S504" si="146">SUM(E505:E511,E515:E516)</f>
        <v>2195.09</v>
      </c>
      <c r="F504" s="153">
        <f t="shared" si="146"/>
        <v>2195.09</v>
      </c>
      <c r="G504" s="153">
        <f t="shared" si="146"/>
        <v>2187.09</v>
      </c>
      <c r="H504" s="153">
        <f t="shared" si="146"/>
        <v>0</v>
      </c>
      <c r="I504" s="153">
        <f t="shared" si="146"/>
        <v>0</v>
      </c>
      <c r="J504" s="153">
        <f t="shared" si="146"/>
        <v>0</v>
      </c>
      <c r="K504" s="153">
        <f t="shared" si="146"/>
        <v>0</v>
      </c>
      <c r="L504" s="153">
        <f t="shared" si="146"/>
        <v>0</v>
      </c>
      <c r="M504" s="153">
        <f t="shared" si="146"/>
        <v>8</v>
      </c>
      <c r="N504" s="153">
        <f t="shared" si="146"/>
        <v>0</v>
      </c>
      <c r="O504" s="153">
        <f t="shared" si="146"/>
        <v>0</v>
      </c>
      <c r="P504" s="153">
        <f t="shared" si="146"/>
        <v>0</v>
      </c>
      <c r="Q504" s="153">
        <f t="shared" si="146"/>
        <v>0</v>
      </c>
      <c r="R504" s="153">
        <f t="shared" si="146"/>
        <v>0</v>
      </c>
      <c r="S504" s="153">
        <f t="shared" si="146"/>
        <v>0</v>
      </c>
    </row>
    <row r="505" ht="18" customHeight="1" spans="1:19">
      <c r="A505" s="160"/>
      <c r="B505" s="161" t="s">
        <v>148</v>
      </c>
      <c r="C505" s="162" t="s">
        <v>256</v>
      </c>
      <c r="D505" s="163">
        <f t="shared" si="135"/>
        <v>523.89</v>
      </c>
      <c r="E505" s="163">
        <f t="shared" si="136"/>
        <v>523.89</v>
      </c>
      <c r="F505" s="163">
        <f t="shared" si="137"/>
        <v>523.89</v>
      </c>
      <c r="G505" s="164">
        <v>523.89</v>
      </c>
      <c r="H505" s="165"/>
      <c r="I505" s="165"/>
      <c r="J505" s="165"/>
      <c r="K505" s="165"/>
      <c r="L505" s="165"/>
      <c r="M505" s="164"/>
      <c r="N505" s="165"/>
      <c r="O505" s="165"/>
      <c r="P505" s="149">
        <f t="shared" si="138"/>
        <v>0</v>
      </c>
      <c r="Q505" s="164"/>
      <c r="R505" s="164"/>
      <c r="S505" s="164"/>
    </row>
    <row r="506" ht="18" customHeight="1" spans="1:19">
      <c r="A506" s="160"/>
      <c r="B506" s="161" t="s">
        <v>152</v>
      </c>
      <c r="C506" s="162" t="s">
        <v>257</v>
      </c>
      <c r="D506" s="163">
        <f t="shared" si="135"/>
        <v>233.65</v>
      </c>
      <c r="E506" s="163">
        <f t="shared" si="136"/>
        <v>233.65</v>
      </c>
      <c r="F506" s="163">
        <f t="shared" si="137"/>
        <v>233.65</v>
      </c>
      <c r="G506" s="164">
        <v>233.65</v>
      </c>
      <c r="H506" s="165"/>
      <c r="I506" s="165"/>
      <c r="J506" s="165"/>
      <c r="K506" s="165"/>
      <c r="L506" s="165"/>
      <c r="M506" s="164"/>
      <c r="N506" s="165"/>
      <c r="O506" s="165"/>
      <c r="P506" s="149">
        <f t="shared" si="138"/>
        <v>0</v>
      </c>
      <c r="Q506" s="164"/>
      <c r="R506" s="164"/>
      <c r="S506" s="164"/>
    </row>
    <row r="507" ht="18" customHeight="1" spans="1:19">
      <c r="A507" s="160"/>
      <c r="B507" s="161" t="s">
        <v>162</v>
      </c>
      <c r="C507" s="162" t="s">
        <v>258</v>
      </c>
      <c r="D507" s="163">
        <f t="shared" si="135"/>
        <v>122.41</v>
      </c>
      <c r="E507" s="163">
        <f t="shared" si="136"/>
        <v>122.41</v>
      </c>
      <c r="F507" s="163">
        <f t="shared" si="137"/>
        <v>122.41</v>
      </c>
      <c r="G507" s="164">
        <v>122.41</v>
      </c>
      <c r="H507" s="165"/>
      <c r="I507" s="165"/>
      <c r="J507" s="165"/>
      <c r="K507" s="165"/>
      <c r="L507" s="165"/>
      <c r="M507" s="164"/>
      <c r="N507" s="165"/>
      <c r="O507" s="165"/>
      <c r="P507" s="149">
        <f t="shared" si="138"/>
        <v>0</v>
      </c>
      <c r="Q507" s="164"/>
      <c r="R507" s="164"/>
      <c r="S507" s="164"/>
    </row>
    <row r="508" ht="18" customHeight="1" spans="1:19">
      <c r="A508" s="160"/>
      <c r="B508" s="161" t="s">
        <v>168</v>
      </c>
      <c r="C508" s="162" t="s">
        <v>289</v>
      </c>
      <c r="D508" s="163">
        <f t="shared" si="135"/>
        <v>653.3</v>
      </c>
      <c r="E508" s="163">
        <f t="shared" si="136"/>
        <v>653.3</v>
      </c>
      <c r="F508" s="163">
        <f t="shared" si="137"/>
        <v>653.3</v>
      </c>
      <c r="G508" s="164">
        <v>653.3</v>
      </c>
      <c r="H508" s="165"/>
      <c r="I508" s="165"/>
      <c r="J508" s="165"/>
      <c r="K508" s="165"/>
      <c r="L508" s="165"/>
      <c r="M508" s="164"/>
      <c r="N508" s="165"/>
      <c r="O508" s="165"/>
      <c r="P508" s="149">
        <f t="shared" si="138"/>
        <v>0</v>
      </c>
      <c r="Q508" s="164"/>
      <c r="R508" s="164"/>
      <c r="S508" s="164"/>
    </row>
    <row r="509" ht="18" customHeight="1" spans="1:19">
      <c r="A509" s="160"/>
      <c r="B509" s="161" t="s">
        <v>172</v>
      </c>
      <c r="C509" s="162" t="s">
        <v>259</v>
      </c>
      <c r="D509" s="163">
        <f t="shared" si="135"/>
        <v>257.26</v>
      </c>
      <c r="E509" s="163">
        <f t="shared" si="136"/>
        <v>257.26</v>
      </c>
      <c r="F509" s="163">
        <f t="shared" si="137"/>
        <v>257.26</v>
      </c>
      <c r="G509" s="164">
        <v>257.26</v>
      </c>
      <c r="H509" s="165"/>
      <c r="I509" s="165"/>
      <c r="J509" s="165"/>
      <c r="K509" s="165"/>
      <c r="L509" s="165"/>
      <c r="M509" s="164"/>
      <c r="N509" s="165"/>
      <c r="O509" s="165"/>
      <c r="P509" s="149">
        <f t="shared" si="138"/>
        <v>0</v>
      </c>
      <c r="Q509" s="164"/>
      <c r="R509" s="164"/>
      <c r="S509" s="164"/>
    </row>
    <row r="510" ht="18" customHeight="1" spans="1:19">
      <c r="A510" s="160"/>
      <c r="B510" s="161" t="s">
        <v>125</v>
      </c>
      <c r="C510" s="162" t="s">
        <v>260</v>
      </c>
      <c r="D510" s="163">
        <f t="shared" si="135"/>
        <v>184.34</v>
      </c>
      <c r="E510" s="163">
        <f t="shared" si="136"/>
        <v>184.34</v>
      </c>
      <c r="F510" s="163">
        <f t="shared" si="137"/>
        <v>184.34</v>
      </c>
      <c r="G510" s="164">
        <v>184.34</v>
      </c>
      <c r="H510" s="165"/>
      <c r="I510" s="165"/>
      <c r="J510" s="165"/>
      <c r="K510" s="165"/>
      <c r="L510" s="165"/>
      <c r="M510" s="164"/>
      <c r="N510" s="165"/>
      <c r="O510" s="165"/>
      <c r="P510" s="149">
        <f t="shared" si="138"/>
        <v>0</v>
      </c>
      <c r="Q510" s="164"/>
      <c r="R510" s="164"/>
      <c r="S510" s="164"/>
    </row>
    <row r="511" ht="18" customHeight="1" spans="1:19">
      <c r="A511" s="160"/>
      <c r="B511" s="161" t="s">
        <v>127</v>
      </c>
      <c r="C511" s="162" t="s">
        <v>261</v>
      </c>
      <c r="D511" s="163">
        <f t="shared" si="135"/>
        <v>19.07</v>
      </c>
      <c r="E511" s="163">
        <f t="shared" si="136"/>
        <v>19.07</v>
      </c>
      <c r="F511" s="163">
        <f t="shared" si="137"/>
        <v>19.07</v>
      </c>
      <c r="G511" s="164">
        <v>19.07</v>
      </c>
      <c r="H511" s="165"/>
      <c r="I511" s="165"/>
      <c r="J511" s="165"/>
      <c r="K511" s="165"/>
      <c r="L511" s="165"/>
      <c r="M511" s="164"/>
      <c r="N511" s="165"/>
      <c r="O511" s="165"/>
      <c r="P511" s="149">
        <f t="shared" si="138"/>
        <v>0</v>
      </c>
      <c r="Q511" s="164"/>
      <c r="R511" s="164"/>
      <c r="S511" s="164"/>
    </row>
    <row r="512" ht="18" customHeight="1" spans="1:19">
      <c r="A512" s="160"/>
      <c r="B512" s="161"/>
      <c r="C512" s="162" t="s">
        <v>262</v>
      </c>
      <c r="D512" s="163">
        <f t="shared" si="135"/>
        <v>3.01</v>
      </c>
      <c r="E512" s="163">
        <f t="shared" si="136"/>
        <v>3.01</v>
      </c>
      <c r="F512" s="163">
        <f t="shared" si="137"/>
        <v>3.01</v>
      </c>
      <c r="G512" s="164">
        <v>3.01</v>
      </c>
      <c r="H512" s="165"/>
      <c r="I512" s="165"/>
      <c r="J512" s="165"/>
      <c r="K512" s="165"/>
      <c r="L512" s="165"/>
      <c r="M512" s="164"/>
      <c r="N512" s="165"/>
      <c r="O512" s="165"/>
      <c r="P512" s="149">
        <f t="shared" si="138"/>
        <v>0</v>
      </c>
      <c r="Q512" s="164"/>
      <c r="R512" s="164"/>
      <c r="S512" s="164"/>
    </row>
    <row r="513" ht="18" customHeight="1" spans="1:19">
      <c r="A513" s="160"/>
      <c r="B513" s="161"/>
      <c r="C513" s="162" t="s">
        <v>263</v>
      </c>
      <c r="D513" s="163">
        <f t="shared" si="135"/>
        <v>7.23</v>
      </c>
      <c r="E513" s="163">
        <f t="shared" si="136"/>
        <v>7.23</v>
      </c>
      <c r="F513" s="163">
        <f t="shared" si="137"/>
        <v>7.23</v>
      </c>
      <c r="G513" s="164">
        <v>7.23</v>
      </c>
      <c r="H513" s="165"/>
      <c r="I513" s="165"/>
      <c r="J513" s="165"/>
      <c r="K513" s="165"/>
      <c r="L513" s="165"/>
      <c r="M513" s="164"/>
      <c r="N513" s="165"/>
      <c r="O513" s="165"/>
      <c r="P513" s="149">
        <f t="shared" si="138"/>
        <v>0</v>
      </c>
      <c r="Q513" s="164"/>
      <c r="R513" s="164"/>
      <c r="S513" s="164"/>
    </row>
    <row r="514" ht="18" customHeight="1" spans="1:19">
      <c r="A514" s="160"/>
      <c r="B514" s="161"/>
      <c r="C514" s="162" t="s">
        <v>264</v>
      </c>
      <c r="D514" s="163">
        <f t="shared" si="135"/>
        <v>8.83</v>
      </c>
      <c r="E514" s="163">
        <f t="shared" si="136"/>
        <v>8.83</v>
      </c>
      <c r="F514" s="163">
        <f t="shared" si="137"/>
        <v>8.83</v>
      </c>
      <c r="G514" s="164">
        <v>8.83</v>
      </c>
      <c r="H514" s="165"/>
      <c r="I514" s="165"/>
      <c r="J514" s="165"/>
      <c r="K514" s="165"/>
      <c r="L514" s="165"/>
      <c r="M514" s="164"/>
      <c r="N514" s="165"/>
      <c r="O514" s="165"/>
      <c r="P514" s="149">
        <f t="shared" si="138"/>
        <v>0</v>
      </c>
      <c r="Q514" s="164"/>
      <c r="R514" s="164"/>
      <c r="S514" s="164"/>
    </row>
    <row r="515" ht="18" customHeight="1" spans="1:19">
      <c r="A515" s="160"/>
      <c r="B515" s="161" t="s">
        <v>128</v>
      </c>
      <c r="C515" s="162" t="s">
        <v>265</v>
      </c>
      <c r="D515" s="163">
        <f t="shared" si="135"/>
        <v>139.17</v>
      </c>
      <c r="E515" s="163">
        <f t="shared" si="136"/>
        <v>139.17</v>
      </c>
      <c r="F515" s="163">
        <f t="shared" si="137"/>
        <v>139.17</v>
      </c>
      <c r="G515" s="164">
        <v>139.17</v>
      </c>
      <c r="H515" s="165"/>
      <c r="I515" s="165"/>
      <c r="J515" s="165"/>
      <c r="K515" s="165"/>
      <c r="L515" s="165"/>
      <c r="M515" s="164"/>
      <c r="N515" s="165"/>
      <c r="O515" s="165"/>
      <c r="P515" s="149">
        <f t="shared" si="138"/>
        <v>0</v>
      </c>
      <c r="Q515" s="164"/>
      <c r="R515" s="164"/>
      <c r="S515" s="164"/>
    </row>
    <row r="516" ht="18" customHeight="1" spans="1:19">
      <c r="A516" s="160"/>
      <c r="B516" s="161" t="s">
        <v>215</v>
      </c>
      <c r="C516" s="162" t="s">
        <v>305</v>
      </c>
      <c r="D516" s="163">
        <f t="shared" si="135"/>
        <v>62</v>
      </c>
      <c r="E516" s="163">
        <f t="shared" si="136"/>
        <v>62</v>
      </c>
      <c r="F516" s="163">
        <f t="shared" si="137"/>
        <v>62</v>
      </c>
      <c r="G516" s="164">
        <v>54</v>
      </c>
      <c r="H516" s="165"/>
      <c r="I516" s="165"/>
      <c r="J516" s="165"/>
      <c r="K516" s="165"/>
      <c r="L516" s="165"/>
      <c r="M516" s="164">
        <v>8</v>
      </c>
      <c r="N516" s="165"/>
      <c r="O516" s="165"/>
      <c r="P516" s="149">
        <f t="shared" si="138"/>
        <v>0</v>
      </c>
      <c r="Q516" s="164"/>
      <c r="R516" s="164"/>
      <c r="S516" s="164"/>
    </row>
    <row r="517" s="125" customFormat="1" ht="18" customHeight="1" spans="1:19">
      <c r="A517" s="157" t="s">
        <v>266</v>
      </c>
      <c r="B517" s="158"/>
      <c r="C517" s="159" t="s">
        <v>267</v>
      </c>
      <c r="D517" s="153">
        <f>SUM(D518:D520)</f>
        <v>74.51</v>
      </c>
      <c r="E517" s="153">
        <f t="shared" ref="E517:S517" si="147">SUM(E518:E520)</f>
        <v>74.51</v>
      </c>
      <c r="F517" s="153">
        <f t="shared" si="147"/>
        <v>74.51</v>
      </c>
      <c r="G517" s="153">
        <f t="shared" si="147"/>
        <v>29.81</v>
      </c>
      <c r="H517" s="153">
        <f t="shared" si="147"/>
        <v>0</v>
      </c>
      <c r="I517" s="153">
        <f t="shared" si="147"/>
        <v>0</v>
      </c>
      <c r="J517" s="153">
        <f t="shared" si="147"/>
        <v>0</v>
      </c>
      <c r="K517" s="153">
        <f t="shared" si="147"/>
        <v>0</v>
      </c>
      <c r="L517" s="153">
        <f t="shared" si="147"/>
        <v>0</v>
      </c>
      <c r="M517" s="153">
        <f t="shared" si="147"/>
        <v>44.7</v>
      </c>
      <c r="N517" s="153">
        <f t="shared" si="147"/>
        <v>0</v>
      </c>
      <c r="O517" s="153">
        <f t="shared" si="147"/>
        <v>0</v>
      </c>
      <c r="P517" s="153">
        <f t="shared" si="147"/>
        <v>0</v>
      </c>
      <c r="Q517" s="153">
        <f t="shared" si="147"/>
        <v>0</v>
      </c>
      <c r="R517" s="153">
        <f t="shared" si="147"/>
        <v>0</v>
      </c>
      <c r="S517" s="153">
        <f t="shared" si="147"/>
        <v>0</v>
      </c>
    </row>
    <row r="518" s="125" customFormat="1" ht="18" customHeight="1" spans="1:19">
      <c r="A518" s="157"/>
      <c r="B518" s="181" t="s">
        <v>148</v>
      </c>
      <c r="C518" s="182" t="s">
        <v>268</v>
      </c>
      <c r="D518" s="163">
        <f t="shared" si="135"/>
        <v>44.7</v>
      </c>
      <c r="E518" s="163">
        <f t="shared" si="136"/>
        <v>44.7</v>
      </c>
      <c r="F518" s="163">
        <f t="shared" si="137"/>
        <v>44.7</v>
      </c>
      <c r="G518" s="164"/>
      <c r="H518" s="171"/>
      <c r="I518" s="171"/>
      <c r="J518" s="171"/>
      <c r="K518" s="171"/>
      <c r="L518" s="171"/>
      <c r="M518" s="164">
        <v>44.7</v>
      </c>
      <c r="N518" s="171"/>
      <c r="O518" s="171"/>
      <c r="P518" s="149">
        <f t="shared" si="138"/>
        <v>0</v>
      </c>
      <c r="Q518" s="164"/>
      <c r="R518" s="164"/>
      <c r="S518" s="164"/>
    </row>
    <row r="519" ht="18" customHeight="1" spans="1:19">
      <c r="A519" s="160"/>
      <c r="B519" s="161" t="s">
        <v>143</v>
      </c>
      <c r="C519" s="162" t="s">
        <v>275</v>
      </c>
      <c r="D519" s="163">
        <f t="shared" si="135"/>
        <v>29.37</v>
      </c>
      <c r="E519" s="163">
        <f t="shared" si="136"/>
        <v>29.37</v>
      </c>
      <c r="F519" s="163">
        <f t="shared" si="137"/>
        <v>29.37</v>
      </c>
      <c r="G519" s="164">
        <v>29.37</v>
      </c>
      <c r="H519" s="165"/>
      <c r="I519" s="165"/>
      <c r="J519" s="165"/>
      <c r="K519" s="165"/>
      <c r="L519" s="165"/>
      <c r="M519" s="164"/>
      <c r="N519" s="165"/>
      <c r="O519" s="165"/>
      <c r="P519" s="149">
        <f t="shared" si="138"/>
        <v>0</v>
      </c>
      <c r="Q519" s="164"/>
      <c r="R519" s="164"/>
      <c r="S519" s="164"/>
    </row>
    <row r="520" ht="18" customHeight="1" spans="1:19">
      <c r="A520" s="160"/>
      <c r="B520" s="161" t="s">
        <v>276</v>
      </c>
      <c r="C520" s="162" t="s">
        <v>277</v>
      </c>
      <c r="D520" s="163">
        <f t="shared" ref="D520:D583" si="148">SUM(E520,P520)</f>
        <v>0.44</v>
      </c>
      <c r="E520" s="163">
        <f t="shared" si="136"/>
        <v>0.44</v>
      </c>
      <c r="F520" s="163">
        <f t="shared" si="137"/>
        <v>0.44</v>
      </c>
      <c r="G520" s="164">
        <v>0.44</v>
      </c>
      <c r="H520" s="165"/>
      <c r="I520" s="165"/>
      <c r="J520" s="165"/>
      <c r="K520" s="165"/>
      <c r="L520" s="165"/>
      <c r="M520" s="164"/>
      <c r="N520" s="165"/>
      <c r="O520" s="165"/>
      <c r="P520" s="149">
        <f t="shared" si="138"/>
        <v>0</v>
      </c>
      <c r="Q520" s="164"/>
      <c r="R520" s="164"/>
      <c r="S520" s="164"/>
    </row>
    <row r="521" s="125" customFormat="1" ht="18" customHeight="1" spans="1:19">
      <c r="A521" s="157" t="s">
        <v>283</v>
      </c>
      <c r="B521" s="158"/>
      <c r="C521" s="159" t="s">
        <v>284</v>
      </c>
      <c r="D521" s="153">
        <f>SUM(D522:D524)</f>
        <v>244.85</v>
      </c>
      <c r="E521" s="153">
        <f t="shared" ref="E521:S521" si="149">SUM(E522:E524)</f>
        <v>244.85</v>
      </c>
      <c r="F521" s="153">
        <f t="shared" si="149"/>
        <v>244.85</v>
      </c>
      <c r="G521" s="153">
        <f t="shared" si="149"/>
        <v>223.22</v>
      </c>
      <c r="H521" s="153">
        <f t="shared" si="149"/>
        <v>0</v>
      </c>
      <c r="I521" s="153">
        <f t="shared" si="149"/>
        <v>0</v>
      </c>
      <c r="J521" s="153">
        <f t="shared" si="149"/>
        <v>0</v>
      </c>
      <c r="K521" s="153">
        <f t="shared" si="149"/>
        <v>0</v>
      </c>
      <c r="L521" s="153">
        <f t="shared" si="149"/>
        <v>0</v>
      </c>
      <c r="M521" s="153">
        <f t="shared" si="149"/>
        <v>21.63</v>
      </c>
      <c r="N521" s="153">
        <f t="shared" si="149"/>
        <v>0</v>
      </c>
      <c r="O521" s="153">
        <f t="shared" si="149"/>
        <v>0</v>
      </c>
      <c r="P521" s="153">
        <f t="shared" si="149"/>
        <v>0</v>
      </c>
      <c r="Q521" s="153">
        <f t="shared" si="149"/>
        <v>0</v>
      </c>
      <c r="R521" s="153">
        <f t="shared" si="149"/>
        <v>0</v>
      </c>
      <c r="S521" s="153">
        <f t="shared" si="149"/>
        <v>0</v>
      </c>
    </row>
    <row r="522" ht="18" customHeight="1" spans="1:19">
      <c r="A522" s="160"/>
      <c r="B522" s="161" t="s">
        <v>152</v>
      </c>
      <c r="C522" s="162" t="s">
        <v>285</v>
      </c>
      <c r="D522" s="163">
        <f t="shared" si="148"/>
        <v>211.39</v>
      </c>
      <c r="E522" s="163">
        <f t="shared" ref="E522:E585" si="150">SUM(F522,N522,O522)</f>
        <v>211.39</v>
      </c>
      <c r="F522" s="163">
        <f t="shared" ref="F522:F585" si="151">SUM(G522:M522)</f>
        <v>211.39</v>
      </c>
      <c r="G522" s="164">
        <v>211.39</v>
      </c>
      <c r="H522" s="165"/>
      <c r="I522" s="165"/>
      <c r="J522" s="165"/>
      <c r="K522" s="165"/>
      <c r="L522" s="165"/>
      <c r="M522" s="164"/>
      <c r="N522" s="165"/>
      <c r="O522" s="165"/>
      <c r="P522" s="149">
        <f t="shared" ref="P522:P585" si="152">SUM(Q522:S522)</f>
        <v>0</v>
      </c>
      <c r="Q522" s="164"/>
      <c r="R522" s="164"/>
      <c r="S522" s="164"/>
    </row>
    <row r="523" ht="18" customHeight="1" spans="1:19">
      <c r="A523" s="160"/>
      <c r="B523" s="161" t="s">
        <v>172</v>
      </c>
      <c r="C523" s="162" t="s">
        <v>298</v>
      </c>
      <c r="D523" s="163">
        <f t="shared" si="148"/>
        <v>21.63</v>
      </c>
      <c r="E523" s="163">
        <f t="shared" si="150"/>
        <v>21.63</v>
      </c>
      <c r="F523" s="163">
        <f t="shared" si="151"/>
        <v>21.63</v>
      </c>
      <c r="G523" s="164"/>
      <c r="H523" s="165"/>
      <c r="I523" s="165"/>
      <c r="J523" s="165"/>
      <c r="K523" s="165"/>
      <c r="L523" s="165"/>
      <c r="M523" s="164">
        <v>21.63</v>
      </c>
      <c r="N523" s="165"/>
      <c r="O523" s="165"/>
      <c r="P523" s="149">
        <f t="shared" si="152"/>
        <v>0</v>
      </c>
      <c r="Q523" s="164"/>
      <c r="R523" s="164"/>
      <c r="S523" s="164"/>
    </row>
    <row r="524" ht="18" customHeight="1" spans="1:19">
      <c r="A524" s="160"/>
      <c r="B524" s="161" t="s">
        <v>215</v>
      </c>
      <c r="C524" s="162" t="s">
        <v>286</v>
      </c>
      <c r="D524" s="163">
        <f t="shared" si="148"/>
        <v>11.83</v>
      </c>
      <c r="E524" s="163">
        <f t="shared" si="150"/>
        <v>11.83</v>
      </c>
      <c r="F524" s="163">
        <f t="shared" si="151"/>
        <v>11.83</v>
      </c>
      <c r="G524" s="164">
        <v>11.83</v>
      </c>
      <c r="H524" s="165"/>
      <c r="I524" s="165"/>
      <c r="J524" s="165"/>
      <c r="K524" s="165"/>
      <c r="L524" s="165"/>
      <c r="M524" s="164"/>
      <c r="N524" s="165"/>
      <c r="O524" s="165"/>
      <c r="P524" s="149">
        <f t="shared" si="152"/>
        <v>0</v>
      </c>
      <c r="Q524" s="164"/>
      <c r="R524" s="164"/>
      <c r="S524" s="164"/>
    </row>
    <row r="525" s="125" customFormat="1" ht="18" customHeight="1" spans="1:19">
      <c r="A525" s="166" t="s">
        <v>319</v>
      </c>
      <c r="B525" s="167"/>
      <c r="C525" s="168"/>
      <c r="D525" s="153">
        <f>SUM(D526,D539,D543)</f>
        <v>1137.95</v>
      </c>
      <c r="E525" s="153">
        <f t="shared" ref="E525:S525" si="153">SUM(E526,E539,E543)</f>
        <v>1137.95</v>
      </c>
      <c r="F525" s="153">
        <f t="shared" si="153"/>
        <v>1137.95</v>
      </c>
      <c r="G525" s="153">
        <f t="shared" si="153"/>
        <v>1101.48</v>
      </c>
      <c r="H525" s="153">
        <f t="shared" si="153"/>
        <v>0</v>
      </c>
      <c r="I525" s="153">
        <f t="shared" si="153"/>
        <v>0</v>
      </c>
      <c r="J525" s="153">
        <f t="shared" si="153"/>
        <v>0</v>
      </c>
      <c r="K525" s="153">
        <f t="shared" si="153"/>
        <v>0</v>
      </c>
      <c r="L525" s="153">
        <f t="shared" si="153"/>
        <v>0</v>
      </c>
      <c r="M525" s="153">
        <f t="shared" si="153"/>
        <v>36.47</v>
      </c>
      <c r="N525" s="153">
        <f t="shared" si="153"/>
        <v>0</v>
      </c>
      <c r="O525" s="153">
        <f t="shared" si="153"/>
        <v>0</v>
      </c>
      <c r="P525" s="153">
        <f t="shared" si="153"/>
        <v>0</v>
      </c>
      <c r="Q525" s="153">
        <f t="shared" si="153"/>
        <v>0</v>
      </c>
      <c r="R525" s="153">
        <f t="shared" si="153"/>
        <v>0</v>
      </c>
      <c r="S525" s="153">
        <f t="shared" si="153"/>
        <v>0</v>
      </c>
    </row>
    <row r="526" s="125" customFormat="1" ht="18" customHeight="1" spans="1:19">
      <c r="A526" s="157" t="s">
        <v>288</v>
      </c>
      <c r="B526" s="158"/>
      <c r="C526" s="159" t="s">
        <v>255</v>
      </c>
      <c r="D526" s="153">
        <f>SUM(D527:D533,D537:D538)</f>
        <v>1063.29</v>
      </c>
      <c r="E526" s="153">
        <f t="shared" ref="E526:S526" si="154">SUM(E527:E533,E537:E538)</f>
        <v>1063.29</v>
      </c>
      <c r="F526" s="153">
        <f t="shared" si="154"/>
        <v>1063.29</v>
      </c>
      <c r="G526" s="153">
        <f t="shared" si="154"/>
        <v>1061.9</v>
      </c>
      <c r="H526" s="153">
        <f t="shared" si="154"/>
        <v>0</v>
      </c>
      <c r="I526" s="153">
        <f t="shared" si="154"/>
        <v>0</v>
      </c>
      <c r="J526" s="153">
        <f t="shared" si="154"/>
        <v>0</v>
      </c>
      <c r="K526" s="153">
        <f t="shared" si="154"/>
        <v>0</v>
      </c>
      <c r="L526" s="153">
        <f t="shared" si="154"/>
        <v>0</v>
      </c>
      <c r="M526" s="153">
        <f t="shared" si="154"/>
        <v>1.39</v>
      </c>
      <c r="N526" s="153">
        <f t="shared" si="154"/>
        <v>0</v>
      </c>
      <c r="O526" s="153">
        <f t="shared" si="154"/>
        <v>0</v>
      </c>
      <c r="P526" s="153">
        <f t="shared" si="154"/>
        <v>0</v>
      </c>
      <c r="Q526" s="153">
        <f t="shared" si="154"/>
        <v>0</v>
      </c>
      <c r="R526" s="153">
        <f t="shared" si="154"/>
        <v>0</v>
      </c>
      <c r="S526" s="153">
        <f t="shared" si="154"/>
        <v>0</v>
      </c>
    </row>
    <row r="527" ht="18" customHeight="1" spans="1:19">
      <c r="A527" s="160"/>
      <c r="B527" s="161" t="s">
        <v>148</v>
      </c>
      <c r="C527" s="162" t="s">
        <v>256</v>
      </c>
      <c r="D527" s="163">
        <f t="shared" si="148"/>
        <v>272.42</v>
      </c>
      <c r="E527" s="163">
        <f t="shared" si="150"/>
        <v>272.42</v>
      </c>
      <c r="F527" s="163">
        <f t="shared" si="151"/>
        <v>272.42</v>
      </c>
      <c r="G527" s="164">
        <v>272.42</v>
      </c>
      <c r="H527" s="165"/>
      <c r="I527" s="165"/>
      <c r="J527" s="165"/>
      <c r="K527" s="165"/>
      <c r="L527" s="165"/>
      <c r="M527" s="164"/>
      <c r="N527" s="165"/>
      <c r="O527" s="165"/>
      <c r="P527" s="149">
        <f t="shared" si="152"/>
        <v>0</v>
      </c>
      <c r="Q527" s="164"/>
      <c r="R527" s="164"/>
      <c r="S527" s="164"/>
    </row>
    <row r="528" ht="18" customHeight="1" spans="1:19">
      <c r="A528" s="160"/>
      <c r="B528" s="161" t="s">
        <v>152</v>
      </c>
      <c r="C528" s="162" t="s">
        <v>257</v>
      </c>
      <c r="D528" s="163">
        <f t="shared" si="148"/>
        <v>118.33</v>
      </c>
      <c r="E528" s="163">
        <f t="shared" si="150"/>
        <v>118.33</v>
      </c>
      <c r="F528" s="163">
        <f t="shared" si="151"/>
        <v>118.33</v>
      </c>
      <c r="G528" s="164">
        <v>118.33</v>
      </c>
      <c r="H528" s="165"/>
      <c r="I528" s="165"/>
      <c r="J528" s="165"/>
      <c r="K528" s="165"/>
      <c r="L528" s="165"/>
      <c r="M528" s="164"/>
      <c r="N528" s="165"/>
      <c r="O528" s="165"/>
      <c r="P528" s="149">
        <f t="shared" si="152"/>
        <v>0</v>
      </c>
      <c r="Q528" s="164"/>
      <c r="R528" s="164"/>
      <c r="S528" s="164"/>
    </row>
    <row r="529" ht="18" customHeight="1" spans="1:19">
      <c r="A529" s="160"/>
      <c r="B529" s="161" t="s">
        <v>162</v>
      </c>
      <c r="C529" s="162" t="s">
        <v>258</v>
      </c>
      <c r="D529" s="163">
        <f t="shared" si="148"/>
        <v>61.66</v>
      </c>
      <c r="E529" s="163">
        <f t="shared" si="150"/>
        <v>61.66</v>
      </c>
      <c r="F529" s="163">
        <f t="shared" si="151"/>
        <v>61.66</v>
      </c>
      <c r="G529" s="164">
        <v>61.66</v>
      </c>
      <c r="H529" s="165"/>
      <c r="I529" s="165"/>
      <c r="J529" s="165"/>
      <c r="K529" s="165"/>
      <c r="L529" s="165"/>
      <c r="M529" s="164"/>
      <c r="N529" s="165"/>
      <c r="O529" s="165"/>
      <c r="P529" s="149">
        <f t="shared" si="152"/>
        <v>0</v>
      </c>
      <c r="Q529" s="164"/>
      <c r="R529" s="164"/>
      <c r="S529" s="164"/>
    </row>
    <row r="530" ht="18" customHeight="1" spans="1:19">
      <c r="A530" s="160"/>
      <c r="B530" s="161" t="s">
        <v>168</v>
      </c>
      <c r="C530" s="162" t="s">
        <v>289</v>
      </c>
      <c r="D530" s="163">
        <f t="shared" si="148"/>
        <v>318.97</v>
      </c>
      <c r="E530" s="163">
        <f t="shared" si="150"/>
        <v>318.97</v>
      </c>
      <c r="F530" s="163">
        <f t="shared" si="151"/>
        <v>318.97</v>
      </c>
      <c r="G530" s="164">
        <v>318.97</v>
      </c>
      <c r="H530" s="165"/>
      <c r="I530" s="165"/>
      <c r="J530" s="165"/>
      <c r="K530" s="165"/>
      <c r="L530" s="165"/>
      <c r="M530" s="164"/>
      <c r="N530" s="165"/>
      <c r="O530" s="165"/>
      <c r="P530" s="149">
        <f t="shared" si="152"/>
        <v>0</v>
      </c>
      <c r="Q530" s="164"/>
      <c r="R530" s="164"/>
      <c r="S530" s="164"/>
    </row>
    <row r="531" ht="18" customHeight="1" spans="1:19">
      <c r="A531" s="160"/>
      <c r="B531" s="161" t="s">
        <v>172</v>
      </c>
      <c r="C531" s="162" t="s">
        <v>259</v>
      </c>
      <c r="D531" s="163">
        <f t="shared" si="148"/>
        <v>109.14</v>
      </c>
      <c r="E531" s="163">
        <f t="shared" si="150"/>
        <v>109.14</v>
      </c>
      <c r="F531" s="163">
        <f t="shared" si="151"/>
        <v>109.14</v>
      </c>
      <c r="G531" s="164">
        <v>109.14</v>
      </c>
      <c r="H531" s="165"/>
      <c r="I531" s="165"/>
      <c r="J531" s="165"/>
      <c r="K531" s="165"/>
      <c r="L531" s="165"/>
      <c r="M531" s="164"/>
      <c r="N531" s="165"/>
      <c r="O531" s="165"/>
      <c r="P531" s="149">
        <f t="shared" si="152"/>
        <v>0</v>
      </c>
      <c r="Q531" s="164"/>
      <c r="R531" s="164"/>
      <c r="S531" s="164"/>
    </row>
    <row r="532" ht="18" customHeight="1" spans="1:19">
      <c r="A532" s="160"/>
      <c r="B532" s="161" t="s">
        <v>125</v>
      </c>
      <c r="C532" s="162" t="s">
        <v>260</v>
      </c>
      <c r="D532" s="163">
        <f t="shared" si="148"/>
        <v>88.18</v>
      </c>
      <c r="E532" s="163">
        <f t="shared" si="150"/>
        <v>88.18</v>
      </c>
      <c r="F532" s="163">
        <f t="shared" si="151"/>
        <v>88.18</v>
      </c>
      <c r="G532" s="164">
        <v>88.18</v>
      </c>
      <c r="H532" s="165"/>
      <c r="I532" s="165"/>
      <c r="J532" s="165"/>
      <c r="K532" s="165"/>
      <c r="L532" s="165"/>
      <c r="M532" s="164"/>
      <c r="N532" s="165"/>
      <c r="O532" s="165"/>
      <c r="P532" s="149">
        <f t="shared" si="152"/>
        <v>0</v>
      </c>
      <c r="Q532" s="164"/>
      <c r="R532" s="164"/>
      <c r="S532" s="164"/>
    </row>
    <row r="533" ht="18" customHeight="1" spans="1:19">
      <c r="A533" s="160"/>
      <c r="B533" s="161" t="s">
        <v>127</v>
      </c>
      <c r="C533" s="162" t="s">
        <v>261</v>
      </c>
      <c r="D533" s="163">
        <f t="shared" si="148"/>
        <v>9.53</v>
      </c>
      <c r="E533" s="163">
        <f t="shared" si="150"/>
        <v>9.53</v>
      </c>
      <c r="F533" s="163">
        <f t="shared" si="151"/>
        <v>9.53</v>
      </c>
      <c r="G533" s="164">
        <v>9.53</v>
      </c>
      <c r="H533" s="165"/>
      <c r="I533" s="165"/>
      <c r="J533" s="165"/>
      <c r="K533" s="165"/>
      <c r="L533" s="165"/>
      <c r="M533" s="164"/>
      <c r="N533" s="165"/>
      <c r="O533" s="165"/>
      <c r="P533" s="149">
        <f t="shared" si="152"/>
        <v>0</v>
      </c>
      <c r="Q533" s="164"/>
      <c r="R533" s="164"/>
      <c r="S533" s="164"/>
    </row>
    <row r="534" ht="18" customHeight="1" spans="1:19">
      <c r="A534" s="160"/>
      <c r="B534" s="161"/>
      <c r="C534" s="162" t="s">
        <v>262</v>
      </c>
      <c r="D534" s="163">
        <f t="shared" si="148"/>
        <v>1.47</v>
      </c>
      <c r="E534" s="163">
        <f t="shared" si="150"/>
        <v>1.47</v>
      </c>
      <c r="F534" s="163">
        <f t="shared" si="151"/>
        <v>1.47</v>
      </c>
      <c r="G534" s="164">
        <v>1.47</v>
      </c>
      <c r="H534" s="165"/>
      <c r="I534" s="165"/>
      <c r="J534" s="165"/>
      <c r="K534" s="165"/>
      <c r="L534" s="165"/>
      <c r="M534" s="164"/>
      <c r="N534" s="165"/>
      <c r="O534" s="165"/>
      <c r="P534" s="149">
        <f t="shared" si="152"/>
        <v>0</v>
      </c>
      <c r="Q534" s="164"/>
      <c r="R534" s="164"/>
      <c r="S534" s="164"/>
    </row>
    <row r="535" ht="18" customHeight="1" spans="1:19">
      <c r="A535" s="160"/>
      <c r="B535" s="161"/>
      <c r="C535" s="162" t="s">
        <v>263</v>
      </c>
      <c r="D535" s="163">
        <f t="shared" si="148"/>
        <v>3.54</v>
      </c>
      <c r="E535" s="163">
        <f t="shared" si="150"/>
        <v>3.54</v>
      </c>
      <c r="F535" s="163">
        <f t="shared" si="151"/>
        <v>3.54</v>
      </c>
      <c r="G535" s="164">
        <v>3.54</v>
      </c>
      <c r="H535" s="165"/>
      <c r="I535" s="165"/>
      <c r="J535" s="165"/>
      <c r="K535" s="165"/>
      <c r="L535" s="165"/>
      <c r="M535" s="164"/>
      <c r="N535" s="165"/>
      <c r="O535" s="165"/>
      <c r="P535" s="149">
        <f t="shared" si="152"/>
        <v>0</v>
      </c>
      <c r="Q535" s="164"/>
      <c r="R535" s="164"/>
      <c r="S535" s="164"/>
    </row>
    <row r="536" ht="18" customHeight="1" spans="1:19">
      <c r="A536" s="160"/>
      <c r="B536" s="161"/>
      <c r="C536" s="162" t="s">
        <v>264</v>
      </c>
      <c r="D536" s="163">
        <f t="shared" si="148"/>
        <v>4.52</v>
      </c>
      <c r="E536" s="163">
        <f t="shared" si="150"/>
        <v>4.52</v>
      </c>
      <c r="F536" s="163">
        <f t="shared" si="151"/>
        <v>4.52</v>
      </c>
      <c r="G536" s="164">
        <v>4.52</v>
      </c>
      <c r="H536" s="165"/>
      <c r="I536" s="165"/>
      <c r="J536" s="165"/>
      <c r="K536" s="165"/>
      <c r="L536" s="165"/>
      <c r="M536" s="164"/>
      <c r="N536" s="165"/>
      <c r="O536" s="165"/>
      <c r="P536" s="149">
        <f t="shared" si="152"/>
        <v>0</v>
      </c>
      <c r="Q536" s="164"/>
      <c r="R536" s="164"/>
      <c r="S536" s="164"/>
    </row>
    <row r="537" ht="18" customHeight="1" spans="1:19">
      <c r="A537" s="160"/>
      <c r="B537" s="161" t="s">
        <v>128</v>
      </c>
      <c r="C537" s="162" t="s">
        <v>265</v>
      </c>
      <c r="D537" s="163">
        <f t="shared" si="148"/>
        <v>71.07</v>
      </c>
      <c r="E537" s="163">
        <f t="shared" si="150"/>
        <v>71.07</v>
      </c>
      <c r="F537" s="163">
        <f t="shared" si="151"/>
        <v>71.07</v>
      </c>
      <c r="G537" s="164">
        <v>71.07</v>
      </c>
      <c r="H537" s="165"/>
      <c r="I537" s="165"/>
      <c r="J537" s="165"/>
      <c r="K537" s="165"/>
      <c r="L537" s="165"/>
      <c r="M537" s="164"/>
      <c r="N537" s="165"/>
      <c r="O537" s="165"/>
      <c r="P537" s="149">
        <f t="shared" si="152"/>
        <v>0</v>
      </c>
      <c r="Q537" s="164"/>
      <c r="R537" s="164"/>
      <c r="S537" s="164"/>
    </row>
    <row r="538" ht="18" customHeight="1" spans="1:19">
      <c r="A538" s="160"/>
      <c r="B538" s="161" t="s">
        <v>215</v>
      </c>
      <c r="C538" s="162" t="s">
        <v>305</v>
      </c>
      <c r="D538" s="163">
        <f t="shared" si="148"/>
        <v>13.99</v>
      </c>
      <c r="E538" s="163">
        <f t="shared" si="150"/>
        <v>13.99</v>
      </c>
      <c r="F538" s="163">
        <f t="shared" si="151"/>
        <v>13.99</v>
      </c>
      <c r="G538" s="164">
        <v>12.6</v>
      </c>
      <c r="H538" s="165"/>
      <c r="I538" s="165"/>
      <c r="J538" s="165"/>
      <c r="K538" s="165"/>
      <c r="L538" s="165"/>
      <c r="M538" s="164">
        <v>1.39</v>
      </c>
      <c r="N538" s="165"/>
      <c r="O538" s="165"/>
      <c r="P538" s="149">
        <f t="shared" si="152"/>
        <v>0</v>
      </c>
      <c r="Q538" s="164"/>
      <c r="R538" s="164"/>
      <c r="S538" s="164"/>
    </row>
    <row r="539" s="125" customFormat="1" ht="18" customHeight="1" spans="1:19">
      <c r="A539" s="157" t="s">
        <v>266</v>
      </c>
      <c r="B539" s="158"/>
      <c r="C539" s="159" t="s">
        <v>267</v>
      </c>
      <c r="D539" s="153">
        <f>SUM(D540:D542)</f>
        <v>30.59</v>
      </c>
      <c r="E539" s="153">
        <f t="shared" ref="E539:S539" si="155">SUM(E540:E542)</f>
        <v>30.59</v>
      </c>
      <c r="F539" s="153">
        <f t="shared" si="155"/>
        <v>30.59</v>
      </c>
      <c r="G539" s="153">
        <f t="shared" si="155"/>
        <v>15.01</v>
      </c>
      <c r="H539" s="153">
        <f t="shared" si="155"/>
        <v>0</v>
      </c>
      <c r="I539" s="153">
        <f t="shared" si="155"/>
        <v>0</v>
      </c>
      <c r="J539" s="153">
        <f t="shared" si="155"/>
        <v>0</v>
      </c>
      <c r="K539" s="153">
        <f t="shared" si="155"/>
        <v>0</v>
      </c>
      <c r="L539" s="153">
        <f t="shared" si="155"/>
        <v>0</v>
      </c>
      <c r="M539" s="153">
        <f t="shared" si="155"/>
        <v>15.58</v>
      </c>
      <c r="N539" s="153">
        <f t="shared" si="155"/>
        <v>0</v>
      </c>
      <c r="O539" s="153">
        <f t="shared" si="155"/>
        <v>0</v>
      </c>
      <c r="P539" s="153">
        <f t="shared" si="155"/>
        <v>0</v>
      </c>
      <c r="Q539" s="153">
        <f t="shared" si="155"/>
        <v>0</v>
      </c>
      <c r="R539" s="153">
        <f t="shared" si="155"/>
        <v>0</v>
      </c>
      <c r="S539" s="153">
        <f t="shared" si="155"/>
        <v>0</v>
      </c>
    </row>
    <row r="540" s="125" customFormat="1" ht="18" customHeight="1" spans="1:19">
      <c r="A540" s="157"/>
      <c r="B540" s="181" t="s">
        <v>148</v>
      </c>
      <c r="C540" s="182" t="s">
        <v>268</v>
      </c>
      <c r="D540" s="163">
        <f t="shared" si="148"/>
        <v>15.58</v>
      </c>
      <c r="E540" s="163">
        <f t="shared" si="150"/>
        <v>15.58</v>
      </c>
      <c r="F540" s="163">
        <f t="shared" si="151"/>
        <v>15.58</v>
      </c>
      <c r="G540" s="164"/>
      <c r="H540" s="171"/>
      <c r="I540" s="171"/>
      <c r="J540" s="171"/>
      <c r="K540" s="171"/>
      <c r="L540" s="171"/>
      <c r="M540" s="164">
        <v>15.58</v>
      </c>
      <c r="N540" s="171"/>
      <c r="O540" s="171"/>
      <c r="P540" s="149">
        <f t="shared" si="152"/>
        <v>0</v>
      </c>
      <c r="Q540" s="164"/>
      <c r="R540" s="164"/>
      <c r="S540" s="164"/>
    </row>
    <row r="541" ht="18" customHeight="1" spans="1:19">
      <c r="A541" s="160"/>
      <c r="B541" s="161" t="s">
        <v>143</v>
      </c>
      <c r="C541" s="162" t="s">
        <v>275</v>
      </c>
      <c r="D541" s="163">
        <f t="shared" si="148"/>
        <v>14.8</v>
      </c>
      <c r="E541" s="163">
        <f t="shared" si="150"/>
        <v>14.8</v>
      </c>
      <c r="F541" s="163">
        <f t="shared" si="151"/>
        <v>14.8</v>
      </c>
      <c r="G541" s="164">
        <v>14.8</v>
      </c>
      <c r="H541" s="165"/>
      <c r="I541" s="165"/>
      <c r="J541" s="165"/>
      <c r="K541" s="165"/>
      <c r="L541" s="165"/>
      <c r="M541" s="164"/>
      <c r="N541" s="165"/>
      <c r="O541" s="165"/>
      <c r="P541" s="149">
        <f t="shared" si="152"/>
        <v>0</v>
      </c>
      <c r="Q541" s="164"/>
      <c r="R541" s="164"/>
      <c r="S541" s="164"/>
    </row>
    <row r="542" ht="18" customHeight="1" spans="1:19">
      <c r="A542" s="160"/>
      <c r="B542" s="161" t="s">
        <v>276</v>
      </c>
      <c r="C542" s="162" t="s">
        <v>277</v>
      </c>
      <c r="D542" s="163">
        <f t="shared" si="148"/>
        <v>0.21</v>
      </c>
      <c r="E542" s="163">
        <f t="shared" si="150"/>
        <v>0.21</v>
      </c>
      <c r="F542" s="163">
        <f t="shared" si="151"/>
        <v>0.21</v>
      </c>
      <c r="G542" s="164">
        <v>0.21</v>
      </c>
      <c r="H542" s="165"/>
      <c r="I542" s="165"/>
      <c r="J542" s="165"/>
      <c r="K542" s="165"/>
      <c r="L542" s="165"/>
      <c r="M542" s="164"/>
      <c r="N542" s="165"/>
      <c r="O542" s="165"/>
      <c r="P542" s="149">
        <f t="shared" si="152"/>
        <v>0</v>
      </c>
      <c r="Q542" s="164"/>
      <c r="R542" s="164"/>
      <c r="S542" s="164"/>
    </row>
    <row r="543" s="125" customFormat="1" ht="18" customHeight="1" spans="1:19">
      <c r="A543" s="157" t="s">
        <v>283</v>
      </c>
      <c r="B543" s="158"/>
      <c r="C543" s="159" t="s">
        <v>284</v>
      </c>
      <c r="D543" s="153">
        <f>SUM(D544:D546)</f>
        <v>44.07</v>
      </c>
      <c r="E543" s="153">
        <f t="shared" ref="E543:S543" si="156">SUM(E544:E546)</f>
        <v>44.07</v>
      </c>
      <c r="F543" s="153">
        <f t="shared" si="156"/>
        <v>44.07</v>
      </c>
      <c r="G543" s="153">
        <f t="shared" si="156"/>
        <v>24.57</v>
      </c>
      <c r="H543" s="153">
        <f t="shared" si="156"/>
        <v>0</v>
      </c>
      <c r="I543" s="153">
        <f t="shared" si="156"/>
        <v>0</v>
      </c>
      <c r="J543" s="153">
        <f t="shared" si="156"/>
        <v>0</v>
      </c>
      <c r="K543" s="153">
        <f t="shared" si="156"/>
        <v>0</v>
      </c>
      <c r="L543" s="153">
        <f t="shared" si="156"/>
        <v>0</v>
      </c>
      <c r="M543" s="153">
        <f t="shared" si="156"/>
        <v>19.5</v>
      </c>
      <c r="N543" s="153">
        <f t="shared" si="156"/>
        <v>0</v>
      </c>
      <c r="O543" s="153">
        <f t="shared" si="156"/>
        <v>0</v>
      </c>
      <c r="P543" s="153">
        <f t="shared" si="156"/>
        <v>0</v>
      </c>
      <c r="Q543" s="153">
        <f t="shared" si="156"/>
        <v>0</v>
      </c>
      <c r="R543" s="153">
        <f t="shared" si="156"/>
        <v>0</v>
      </c>
      <c r="S543" s="153">
        <f t="shared" si="156"/>
        <v>0</v>
      </c>
    </row>
    <row r="544" ht="18" customHeight="1" spans="1:19">
      <c r="A544" s="160"/>
      <c r="B544" s="161" t="s">
        <v>152</v>
      </c>
      <c r="C544" s="162" t="s">
        <v>285</v>
      </c>
      <c r="D544" s="163">
        <f t="shared" si="148"/>
        <v>22.34</v>
      </c>
      <c r="E544" s="163">
        <f t="shared" si="150"/>
        <v>22.34</v>
      </c>
      <c r="F544" s="163">
        <f t="shared" si="151"/>
        <v>22.34</v>
      </c>
      <c r="G544" s="164">
        <v>22.34</v>
      </c>
      <c r="H544" s="165"/>
      <c r="I544" s="165"/>
      <c r="J544" s="165"/>
      <c r="K544" s="165"/>
      <c r="L544" s="165"/>
      <c r="M544" s="164"/>
      <c r="N544" s="165"/>
      <c r="O544" s="165"/>
      <c r="P544" s="149">
        <f t="shared" si="152"/>
        <v>0</v>
      </c>
      <c r="Q544" s="164"/>
      <c r="R544" s="164"/>
      <c r="S544" s="164"/>
    </row>
    <row r="545" ht="18" customHeight="1" spans="1:19">
      <c r="A545" s="160"/>
      <c r="B545" s="161" t="s">
        <v>172</v>
      </c>
      <c r="C545" s="162" t="s">
        <v>298</v>
      </c>
      <c r="D545" s="163">
        <f t="shared" si="148"/>
        <v>20.26</v>
      </c>
      <c r="E545" s="163">
        <f t="shared" si="150"/>
        <v>20.26</v>
      </c>
      <c r="F545" s="163">
        <f t="shared" si="151"/>
        <v>20.26</v>
      </c>
      <c r="G545" s="164">
        <v>0.76</v>
      </c>
      <c r="H545" s="165"/>
      <c r="I545" s="165"/>
      <c r="J545" s="165"/>
      <c r="K545" s="165"/>
      <c r="L545" s="165"/>
      <c r="M545" s="164">
        <v>19.5</v>
      </c>
      <c r="N545" s="165"/>
      <c r="O545" s="165"/>
      <c r="P545" s="149">
        <f t="shared" si="152"/>
        <v>0</v>
      </c>
      <c r="Q545" s="164"/>
      <c r="R545" s="164"/>
      <c r="S545" s="164"/>
    </row>
    <row r="546" ht="18" customHeight="1" spans="1:19">
      <c r="A546" s="160"/>
      <c r="B546" s="161" t="s">
        <v>215</v>
      </c>
      <c r="C546" s="162" t="s">
        <v>286</v>
      </c>
      <c r="D546" s="163">
        <f t="shared" si="148"/>
        <v>1.47</v>
      </c>
      <c r="E546" s="163">
        <f t="shared" si="150"/>
        <v>1.47</v>
      </c>
      <c r="F546" s="163">
        <f t="shared" si="151"/>
        <v>1.47</v>
      </c>
      <c r="G546" s="164">
        <v>1.47</v>
      </c>
      <c r="H546" s="165"/>
      <c r="I546" s="165"/>
      <c r="J546" s="165"/>
      <c r="K546" s="165"/>
      <c r="L546" s="165"/>
      <c r="M546" s="164"/>
      <c r="N546" s="165"/>
      <c r="O546" s="165"/>
      <c r="P546" s="149">
        <f t="shared" si="152"/>
        <v>0</v>
      </c>
      <c r="Q546" s="164"/>
      <c r="R546" s="164"/>
      <c r="S546" s="164"/>
    </row>
    <row r="547" s="125" customFormat="1" ht="18" customHeight="1" spans="1:19">
      <c r="A547" s="166" t="s">
        <v>320</v>
      </c>
      <c r="B547" s="167"/>
      <c r="C547" s="168"/>
      <c r="D547" s="153">
        <f>SUM(D548,D561,D565)</f>
        <v>1688.39</v>
      </c>
      <c r="E547" s="153">
        <f t="shared" ref="E547:S547" si="157">SUM(E548,E561,E565)</f>
        <v>1688.39</v>
      </c>
      <c r="F547" s="153">
        <f t="shared" si="157"/>
        <v>1688.39</v>
      </c>
      <c r="G547" s="153">
        <f t="shared" si="157"/>
        <v>1597.98</v>
      </c>
      <c r="H547" s="153">
        <f t="shared" si="157"/>
        <v>0</v>
      </c>
      <c r="I547" s="153">
        <f t="shared" si="157"/>
        <v>0</v>
      </c>
      <c r="J547" s="153">
        <f t="shared" si="157"/>
        <v>0</v>
      </c>
      <c r="K547" s="153">
        <f t="shared" si="157"/>
        <v>0</v>
      </c>
      <c r="L547" s="153">
        <f t="shared" si="157"/>
        <v>0</v>
      </c>
      <c r="M547" s="153">
        <f t="shared" si="157"/>
        <v>90.41</v>
      </c>
      <c r="N547" s="153">
        <f t="shared" si="157"/>
        <v>0</v>
      </c>
      <c r="O547" s="153">
        <f t="shared" si="157"/>
        <v>0</v>
      </c>
      <c r="P547" s="153">
        <f t="shared" si="157"/>
        <v>0</v>
      </c>
      <c r="Q547" s="153">
        <f t="shared" si="157"/>
        <v>0</v>
      </c>
      <c r="R547" s="153">
        <f t="shared" si="157"/>
        <v>0</v>
      </c>
      <c r="S547" s="153">
        <f t="shared" si="157"/>
        <v>0</v>
      </c>
    </row>
    <row r="548" s="125" customFormat="1" ht="18" customHeight="1" spans="1:19">
      <c r="A548" s="157" t="s">
        <v>288</v>
      </c>
      <c r="B548" s="158"/>
      <c r="C548" s="159" t="s">
        <v>255</v>
      </c>
      <c r="D548" s="153">
        <f>SUM(D549:D555,D559:D560)</f>
        <v>1411.31</v>
      </c>
      <c r="E548" s="153">
        <f t="shared" ref="E548:S548" si="158">SUM(E549:E555,E559:E560)</f>
        <v>1411.31</v>
      </c>
      <c r="F548" s="153">
        <f t="shared" si="158"/>
        <v>1411.31</v>
      </c>
      <c r="G548" s="153">
        <f t="shared" si="158"/>
        <v>1411.31</v>
      </c>
      <c r="H548" s="153">
        <f t="shared" si="158"/>
        <v>0</v>
      </c>
      <c r="I548" s="153">
        <f t="shared" si="158"/>
        <v>0</v>
      </c>
      <c r="J548" s="153">
        <f t="shared" si="158"/>
        <v>0</v>
      </c>
      <c r="K548" s="153">
        <f t="shared" si="158"/>
        <v>0</v>
      </c>
      <c r="L548" s="153">
        <f t="shared" si="158"/>
        <v>0</v>
      </c>
      <c r="M548" s="153">
        <f t="shared" si="158"/>
        <v>0</v>
      </c>
      <c r="N548" s="153">
        <f t="shared" si="158"/>
        <v>0</v>
      </c>
      <c r="O548" s="153">
        <f t="shared" si="158"/>
        <v>0</v>
      </c>
      <c r="P548" s="153">
        <f t="shared" si="158"/>
        <v>0</v>
      </c>
      <c r="Q548" s="153">
        <f t="shared" si="158"/>
        <v>0</v>
      </c>
      <c r="R548" s="153">
        <f t="shared" si="158"/>
        <v>0</v>
      </c>
      <c r="S548" s="153">
        <f t="shared" si="158"/>
        <v>0</v>
      </c>
    </row>
    <row r="549" ht="18" customHeight="1" spans="1:19">
      <c r="A549" s="160"/>
      <c r="B549" s="161" t="s">
        <v>148</v>
      </c>
      <c r="C549" s="162" t="s">
        <v>256</v>
      </c>
      <c r="D549" s="163">
        <f t="shared" si="148"/>
        <v>332.32</v>
      </c>
      <c r="E549" s="163">
        <f t="shared" si="150"/>
        <v>332.32</v>
      </c>
      <c r="F549" s="163">
        <f t="shared" si="151"/>
        <v>332.32</v>
      </c>
      <c r="G549" s="164">
        <v>332.32</v>
      </c>
      <c r="H549" s="165"/>
      <c r="I549" s="165"/>
      <c r="J549" s="165"/>
      <c r="K549" s="165"/>
      <c r="L549" s="165"/>
      <c r="M549" s="164"/>
      <c r="N549" s="165"/>
      <c r="O549" s="165"/>
      <c r="P549" s="149">
        <f t="shared" si="152"/>
        <v>0</v>
      </c>
      <c r="Q549" s="164"/>
      <c r="R549" s="164"/>
      <c r="S549" s="164"/>
    </row>
    <row r="550" ht="18" customHeight="1" spans="1:19">
      <c r="A550" s="160"/>
      <c r="B550" s="161" t="s">
        <v>152</v>
      </c>
      <c r="C550" s="162" t="s">
        <v>257</v>
      </c>
      <c r="D550" s="163">
        <f t="shared" si="148"/>
        <v>153.55</v>
      </c>
      <c r="E550" s="163">
        <f t="shared" si="150"/>
        <v>153.55</v>
      </c>
      <c r="F550" s="163">
        <f t="shared" si="151"/>
        <v>153.55</v>
      </c>
      <c r="G550" s="164">
        <v>153.55</v>
      </c>
      <c r="H550" s="165"/>
      <c r="I550" s="165"/>
      <c r="J550" s="165"/>
      <c r="K550" s="165"/>
      <c r="L550" s="165"/>
      <c r="M550" s="164"/>
      <c r="N550" s="165"/>
      <c r="O550" s="165"/>
      <c r="P550" s="149">
        <f t="shared" si="152"/>
        <v>0</v>
      </c>
      <c r="Q550" s="164"/>
      <c r="R550" s="164"/>
      <c r="S550" s="164"/>
    </row>
    <row r="551" ht="18" customHeight="1" spans="1:19">
      <c r="A551" s="160"/>
      <c r="B551" s="161" t="s">
        <v>162</v>
      </c>
      <c r="C551" s="162" t="s">
        <v>258</v>
      </c>
      <c r="D551" s="163">
        <f t="shared" si="148"/>
        <v>79.94</v>
      </c>
      <c r="E551" s="163">
        <f t="shared" si="150"/>
        <v>79.94</v>
      </c>
      <c r="F551" s="163">
        <f t="shared" si="151"/>
        <v>79.94</v>
      </c>
      <c r="G551" s="164">
        <v>79.94</v>
      </c>
      <c r="H551" s="165"/>
      <c r="I551" s="165"/>
      <c r="J551" s="165"/>
      <c r="K551" s="165"/>
      <c r="L551" s="165"/>
      <c r="M551" s="164"/>
      <c r="N551" s="165"/>
      <c r="O551" s="165"/>
      <c r="P551" s="149">
        <f t="shared" si="152"/>
        <v>0</v>
      </c>
      <c r="Q551" s="164"/>
      <c r="R551" s="164"/>
      <c r="S551" s="164"/>
    </row>
    <row r="552" ht="18" customHeight="1" spans="1:19">
      <c r="A552" s="160"/>
      <c r="B552" s="161" t="s">
        <v>168</v>
      </c>
      <c r="C552" s="162" t="s">
        <v>289</v>
      </c>
      <c r="D552" s="163">
        <f t="shared" si="148"/>
        <v>436.82</v>
      </c>
      <c r="E552" s="163">
        <f t="shared" si="150"/>
        <v>436.82</v>
      </c>
      <c r="F552" s="163">
        <f t="shared" si="151"/>
        <v>436.82</v>
      </c>
      <c r="G552" s="164">
        <v>436.82</v>
      </c>
      <c r="H552" s="165"/>
      <c r="I552" s="165"/>
      <c r="J552" s="165"/>
      <c r="K552" s="165"/>
      <c r="L552" s="165"/>
      <c r="M552" s="164"/>
      <c r="N552" s="165"/>
      <c r="O552" s="165"/>
      <c r="P552" s="149">
        <f t="shared" si="152"/>
        <v>0</v>
      </c>
      <c r="Q552" s="164"/>
      <c r="R552" s="164"/>
      <c r="S552" s="164"/>
    </row>
    <row r="553" ht="18" customHeight="1" spans="1:19">
      <c r="A553" s="160"/>
      <c r="B553" s="161" t="s">
        <v>172</v>
      </c>
      <c r="C553" s="162" t="s">
        <v>259</v>
      </c>
      <c r="D553" s="163">
        <f t="shared" si="148"/>
        <v>157.74</v>
      </c>
      <c r="E553" s="163">
        <f t="shared" si="150"/>
        <v>157.74</v>
      </c>
      <c r="F553" s="163">
        <f t="shared" si="151"/>
        <v>157.74</v>
      </c>
      <c r="G553" s="164">
        <v>157.74</v>
      </c>
      <c r="H553" s="165"/>
      <c r="I553" s="165"/>
      <c r="J553" s="165"/>
      <c r="K553" s="165"/>
      <c r="L553" s="165"/>
      <c r="M553" s="164"/>
      <c r="N553" s="165"/>
      <c r="O553" s="165"/>
      <c r="P553" s="149">
        <f t="shared" si="152"/>
        <v>0</v>
      </c>
      <c r="Q553" s="164"/>
      <c r="R553" s="164"/>
      <c r="S553" s="164"/>
    </row>
    <row r="554" ht="18" customHeight="1" spans="1:19">
      <c r="A554" s="160"/>
      <c r="B554" s="161" t="s">
        <v>125</v>
      </c>
      <c r="C554" s="162" t="s">
        <v>260</v>
      </c>
      <c r="D554" s="163">
        <f t="shared" si="148"/>
        <v>114.06</v>
      </c>
      <c r="E554" s="163">
        <f t="shared" si="150"/>
        <v>114.06</v>
      </c>
      <c r="F554" s="163">
        <f t="shared" si="151"/>
        <v>114.06</v>
      </c>
      <c r="G554" s="164">
        <v>114.06</v>
      </c>
      <c r="H554" s="165"/>
      <c r="I554" s="165"/>
      <c r="J554" s="165"/>
      <c r="K554" s="165"/>
      <c r="L554" s="165"/>
      <c r="M554" s="164"/>
      <c r="N554" s="165"/>
      <c r="O554" s="165"/>
      <c r="P554" s="149">
        <f t="shared" si="152"/>
        <v>0</v>
      </c>
      <c r="Q554" s="164"/>
      <c r="R554" s="164"/>
      <c r="S554" s="164"/>
    </row>
    <row r="555" ht="18" customHeight="1" spans="1:19">
      <c r="A555" s="160"/>
      <c r="B555" s="161" t="s">
        <v>127</v>
      </c>
      <c r="C555" s="162" t="s">
        <v>261</v>
      </c>
      <c r="D555" s="163">
        <f t="shared" si="148"/>
        <v>16.16</v>
      </c>
      <c r="E555" s="163">
        <f t="shared" si="150"/>
        <v>16.16</v>
      </c>
      <c r="F555" s="163">
        <f t="shared" si="151"/>
        <v>16.16</v>
      </c>
      <c r="G555" s="164">
        <v>16.16</v>
      </c>
      <c r="H555" s="165"/>
      <c r="I555" s="165"/>
      <c r="J555" s="165"/>
      <c r="K555" s="165"/>
      <c r="L555" s="165"/>
      <c r="M555" s="164"/>
      <c r="N555" s="165"/>
      <c r="O555" s="165"/>
      <c r="P555" s="149">
        <f t="shared" si="152"/>
        <v>0</v>
      </c>
      <c r="Q555" s="164"/>
      <c r="R555" s="164"/>
      <c r="S555" s="164"/>
    </row>
    <row r="556" ht="18" customHeight="1" spans="1:19">
      <c r="A556" s="160"/>
      <c r="B556" s="161"/>
      <c r="C556" s="162" t="s">
        <v>262</v>
      </c>
      <c r="D556" s="163">
        <f t="shared" si="148"/>
        <v>5.91</v>
      </c>
      <c r="E556" s="163">
        <f t="shared" si="150"/>
        <v>5.91</v>
      </c>
      <c r="F556" s="163">
        <f t="shared" si="151"/>
        <v>5.91</v>
      </c>
      <c r="G556" s="164">
        <v>5.91</v>
      </c>
      <c r="H556" s="165"/>
      <c r="I556" s="165"/>
      <c r="J556" s="165"/>
      <c r="K556" s="165"/>
      <c r="L556" s="165"/>
      <c r="M556" s="164"/>
      <c r="N556" s="165"/>
      <c r="O556" s="165"/>
      <c r="P556" s="149">
        <f t="shared" si="152"/>
        <v>0</v>
      </c>
      <c r="Q556" s="164"/>
      <c r="R556" s="164"/>
      <c r="S556" s="164"/>
    </row>
    <row r="557" ht="18" customHeight="1" spans="1:19">
      <c r="A557" s="160"/>
      <c r="B557" s="161"/>
      <c r="C557" s="162" t="s">
        <v>263</v>
      </c>
      <c r="D557" s="163">
        <f t="shared" si="148"/>
        <v>4.73</v>
      </c>
      <c r="E557" s="163">
        <f t="shared" si="150"/>
        <v>4.73</v>
      </c>
      <c r="F557" s="163">
        <f t="shared" si="151"/>
        <v>4.73</v>
      </c>
      <c r="G557" s="164">
        <v>4.73</v>
      </c>
      <c r="H557" s="165"/>
      <c r="I557" s="165"/>
      <c r="J557" s="165"/>
      <c r="K557" s="165"/>
      <c r="L557" s="165"/>
      <c r="M557" s="164"/>
      <c r="N557" s="165"/>
      <c r="O557" s="165"/>
      <c r="P557" s="149">
        <f t="shared" si="152"/>
        <v>0</v>
      </c>
      <c r="Q557" s="164"/>
      <c r="R557" s="164"/>
      <c r="S557" s="164"/>
    </row>
    <row r="558" ht="18" customHeight="1" spans="1:19">
      <c r="A558" s="160"/>
      <c r="B558" s="161"/>
      <c r="C558" s="162" t="s">
        <v>264</v>
      </c>
      <c r="D558" s="163">
        <f t="shared" si="148"/>
        <v>5.52</v>
      </c>
      <c r="E558" s="163">
        <f t="shared" si="150"/>
        <v>5.52</v>
      </c>
      <c r="F558" s="163">
        <f t="shared" si="151"/>
        <v>5.52</v>
      </c>
      <c r="G558" s="164">
        <v>5.52</v>
      </c>
      <c r="H558" s="165"/>
      <c r="I558" s="165"/>
      <c r="J558" s="165"/>
      <c r="K558" s="165"/>
      <c r="L558" s="165"/>
      <c r="M558" s="164"/>
      <c r="N558" s="165"/>
      <c r="O558" s="165"/>
      <c r="P558" s="149">
        <f t="shared" si="152"/>
        <v>0</v>
      </c>
      <c r="Q558" s="164"/>
      <c r="R558" s="164"/>
      <c r="S558" s="164"/>
    </row>
    <row r="559" ht="18" customHeight="1" spans="1:19">
      <c r="A559" s="160"/>
      <c r="B559" s="161" t="s">
        <v>128</v>
      </c>
      <c r="C559" s="162" t="s">
        <v>265</v>
      </c>
      <c r="D559" s="163">
        <f t="shared" si="148"/>
        <v>88.32</v>
      </c>
      <c r="E559" s="163">
        <f t="shared" si="150"/>
        <v>88.32</v>
      </c>
      <c r="F559" s="163">
        <f t="shared" si="151"/>
        <v>88.32</v>
      </c>
      <c r="G559" s="164">
        <v>88.32</v>
      </c>
      <c r="H559" s="165"/>
      <c r="I559" s="165"/>
      <c r="J559" s="165"/>
      <c r="K559" s="165"/>
      <c r="L559" s="165"/>
      <c r="M559" s="164"/>
      <c r="N559" s="165"/>
      <c r="O559" s="165"/>
      <c r="P559" s="149">
        <f t="shared" si="152"/>
        <v>0</v>
      </c>
      <c r="Q559" s="164"/>
      <c r="R559" s="164"/>
      <c r="S559" s="164"/>
    </row>
    <row r="560" ht="18" customHeight="1" spans="1:19">
      <c r="A560" s="160"/>
      <c r="B560" s="161" t="s">
        <v>215</v>
      </c>
      <c r="C560" s="162" t="s">
        <v>305</v>
      </c>
      <c r="D560" s="163">
        <f t="shared" si="148"/>
        <v>32.4</v>
      </c>
      <c r="E560" s="163">
        <f t="shared" si="150"/>
        <v>32.4</v>
      </c>
      <c r="F560" s="163">
        <f t="shared" si="151"/>
        <v>32.4</v>
      </c>
      <c r="G560" s="164">
        <v>32.4</v>
      </c>
      <c r="H560" s="165"/>
      <c r="I560" s="165"/>
      <c r="J560" s="165"/>
      <c r="K560" s="165"/>
      <c r="L560" s="165"/>
      <c r="M560" s="164"/>
      <c r="N560" s="165"/>
      <c r="O560" s="165"/>
      <c r="P560" s="149">
        <f t="shared" si="152"/>
        <v>0</v>
      </c>
      <c r="Q560" s="164"/>
      <c r="R560" s="164"/>
      <c r="S560" s="164"/>
    </row>
    <row r="561" s="125" customFormat="1" ht="18" customHeight="1" spans="1:19">
      <c r="A561" s="157" t="s">
        <v>266</v>
      </c>
      <c r="B561" s="158"/>
      <c r="C561" s="159" t="s">
        <v>267</v>
      </c>
      <c r="D561" s="153">
        <f>SUM(D562:D564)</f>
        <v>89.98</v>
      </c>
      <c r="E561" s="153">
        <f t="shared" ref="E561:S561" si="159">SUM(E562:E564)</f>
        <v>89.98</v>
      </c>
      <c r="F561" s="153">
        <f t="shared" si="159"/>
        <v>89.98</v>
      </c>
      <c r="G561" s="153">
        <f t="shared" si="159"/>
        <v>19.46</v>
      </c>
      <c r="H561" s="153">
        <f t="shared" si="159"/>
        <v>0</v>
      </c>
      <c r="I561" s="153">
        <f t="shared" si="159"/>
        <v>0</v>
      </c>
      <c r="J561" s="153">
        <f t="shared" si="159"/>
        <v>0</v>
      </c>
      <c r="K561" s="153">
        <f t="shared" si="159"/>
        <v>0</v>
      </c>
      <c r="L561" s="153">
        <f t="shared" si="159"/>
        <v>0</v>
      </c>
      <c r="M561" s="153">
        <f t="shared" si="159"/>
        <v>70.52</v>
      </c>
      <c r="N561" s="153">
        <f t="shared" si="159"/>
        <v>0</v>
      </c>
      <c r="O561" s="153">
        <f t="shared" si="159"/>
        <v>0</v>
      </c>
      <c r="P561" s="153">
        <f t="shared" si="159"/>
        <v>0</v>
      </c>
      <c r="Q561" s="153">
        <f t="shared" si="159"/>
        <v>0</v>
      </c>
      <c r="R561" s="153">
        <f t="shared" si="159"/>
        <v>0</v>
      </c>
      <c r="S561" s="153">
        <f t="shared" si="159"/>
        <v>0</v>
      </c>
    </row>
    <row r="562" s="125" customFormat="1" ht="18" customHeight="1" spans="1:19">
      <c r="A562" s="157"/>
      <c r="B562" s="181" t="s">
        <v>148</v>
      </c>
      <c r="C562" s="182" t="s">
        <v>268</v>
      </c>
      <c r="D562" s="163">
        <f t="shared" si="148"/>
        <v>70.52</v>
      </c>
      <c r="E562" s="163">
        <f t="shared" si="150"/>
        <v>70.52</v>
      </c>
      <c r="F562" s="163">
        <f t="shared" si="151"/>
        <v>70.52</v>
      </c>
      <c r="G562" s="164"/>
      <c r="H562" s="171"/>
      <c r="I562" s="171"/>
      <c r="J562" s="171"/>
      <c r="K562" s="171"/>
      <c r="L562" s="171"/>
      <c r="M562" s="164">
        <v>70.52</v>
      </c>
      <c r="N562" s="171"/>
      <c r="O562" s="171"/>
      <c r="P562" s="149">
        <f t="shared" si="152"/>
        <v>0</v>
      </c>
      <c r="Q562" s="164"/>
      <c r="R562" s="164"/>
      <c r="S562" s="164"/>
    </row>
    <row r="563" ht="18" customHeight="1" spans="1:19">
      <c r="A563" s="160"/>
      <c r="B563" s="161" t="s">
        <v>143</v>
      </c>
      <c r="C563" s="162" t="s">
        <v>275</v>
      </c>
      <c r="D563" s="163">
        <f t="shared" si="148"/>
        <v>19.18</v>
      </c>
      <c r="E563" s="163">
        <f t="shared" si="150"/>
        <v>19.18</v>
      </c>
      <c r="F563" s="163">
        <f t="shared" si="151"/>
        <v>19.18</v>
      </c>
      <c r="G563" s="164">
        <v>19.18</v>
      </c>
      <c r="H563" s="165"/>
      <c r="I563" s="165"/>
      <c r="J563" s="165"/>
      <c r="K563" s="165"/>
      <c r="L563" s="165"/>
      <c r="M563" s="164"/>
      <c r="N563" s="165"/>
      <c r="O563" s="165"/>
      <c r="P563" s="149">
        <f t="shared" si="152"/>
        <v>0</v>
      </c>
      <c r="Q563" s="164"/>
      <c r="R563" s="164"/>
      <c r="S563" s="164"/>
    </row>
    <row r="564" ht="18" customHeight="1" spans="1:19">
      <c r="A564" s="160"/>
      <c r="B564" s="161" t="s">
        <v>276</v>
      </c>
      <c r="C564" s="162" t="s">
        <v>277</v>
      </c>
      <c r="D564" s="163">
        <f t="shared" si="148"/>
        <v>0.28</v>
      </c>
      <c r="E564" s="163">
        <f t="shared" si="150"/>
        <v>0.28</v>
      </c>
      <c r="F564" s="163">
        <f t="shared" si="151"/>
        <v>0.28</v>
      </c>
      <c r="G564" s="164">
        <v>0.28</v>
      </c>
      <c r="H564" s="165"/>
      <c r="I564" s="165"/>
      <c r="J564" s="165"/>
      <c r="K564" s="165"/>
      <c r="L564" s="165"/>
      <c r="M564" s="164"/>
      <c r="N564" s="165"/>
      <c r="O564" s="165"/>
      <c r="P564" s="149">
        <f t="shared" si="152"/>
        <v>0</v>
      </c>
      <c r="Q564" s="164"/>
      <c r="R564" s="164"/>
      <c r="S564" s="164"/>
    </row>
    <row r="565" s="125" customFormat="1" ht="18" customHeight="1" spans="1:19">
      <c r="A565" s="157" t="s">
        <v>283</v>
      </c>
      <c r="B565" s="158"/>
      <c r="C565" s="159" t="s">
        <v>284</v>
      </c>
      <c r="D565" s="153">
        <f>SUM(D566:D568)</f>
        <v>187.1</v>
      </c>
      <c r="E565" s="153">
        <f t="shared" ref="E565:S565" si="160">SUM(E566:E568)</f>
        <v>187.1</v>
      </c>
      <c r="F565" s="153">
        <f t="shared" si="160"/>
        <v>187.1</v>
      </c>
      <c r="G565" s="153">
        <f t="shared" si="160"/>
        <v>167.21</v>
      </c>
      <c r="H565" s="153">
        <f t="shared" si="160"/>
        <v>0</v>
      </c>
      <c r="I565" s="153">
        <f t="shared" si="160"/>
        <v>0</v>
      </c>
      <c r="J565" s="153">
        <f t="shared" si="160"/>
        <v>0</v>
      </c>
      <c r="K565" s="153">
        <f t="shared" si="160"/>
        <v>0</v>
      </c>
      <c r="L565" s="153">
        <f t="shared" si="160"/>
        <v>0</v>
      </c>
      <c r="M565" s="153">
        <f t="shared" si="160"/>
        <v>19.89</v>
      </c>
      <c r="N565" s="153">
        <f t="shared" si="160"/>
        <v>0</v>
      </c>
      <c r="O565" s="153">
        <f t="shared" si="160"/>
        <v>0</v>
      </c>
      <c r="P565" s="153">
        <f t="shared" si="160"/>
        <v>0</v>
      </c>
      <c r="Q565" s="153">
        <f t="shared" si="160"/>
        <v>0</v>
      </c>
      <c r="R565" s="153">
        <f t="shared" si="160"/>
        <v>0</v>
      </c>
      <c r="S565" s="153">
        <f t="shared" si="160"/>
        <v>0</v>
      </c>
    </row>
    <row r="566" ht="18" customHeight="1" spans="1:19">
      <c r="A566" s="160"/>
      <c r="B566" s="161" t="s">
        <v>152</v>
      </c>
      <c r="C566" s="162" t="s">
        <v>285</v>
      </c>
      <c r="D566" s="163">
        <f t="shared" si="148"/>
        <v>157.11</v>
      </c>
      <c r="E566" s="163">
        <f t="shared" si="150"/>
        <v>157.11</v>
      </c>
      <c r="F566" s="163">
        <f t="shared" si="151"/>
        <v>157.11</v>
      </c>
      <c r="G566" s="164">
        <v>157.11</v>
      </c>
      <c r="H566" s="165"/>
      <c r="I566" s="165"/>
      <c r="J566" s="165"/>
      <c r="K566" s="165"/>
      <c r="L566" s="165"/>
      <c r="M566" s="164"/>
      <c r="N566" s="165"/>
      <c r="O566" s="165"/>
      <c r="P566" s="149">
        <f t="shared" si="152"/>
        <v>0</v>
      </c>
      <c r="Q566" s="164"/>
      <c r="R566" s="164"/>
      <c r="S566" s="164"/>
    </row>
    <row r="567" ht="18" customHeight="1" spans="1:19">
      <c r="A567" s="160"/>
      <c r="B567" s="161" t="s">
        <v>172</v>
      </c>
      <c r="C567" s="162" t="s">
        <v>298</v>
      </c>
      <c r="D567" s="163">
        <f t="shared" si="148"/>
        <v>19.89</v>
      </c>
      <c r="E567" s="163">
        <f t="shared" si="150"/>
        <v>19.89</v>
      </c>
      <c r="F567" s="163">
        <f t="shared" si="151"/>
        <v>19.89</v>
      </c>
      <c r="G567" s="164"/>
      <c r="H567" s="165"/>
      <c r="I567" s="165"/>
      <c r="J567" s="165"/>
      <c r="K567" s="165"/>
      <c r="L567" s="165"/>
      <c r="M567" s="164">
        <v>19.89</v>
      </c>
      <c r="N567" s="165"/>
      <c r="O567" s="165"/>
      <c r="P567" s="149">
        <f t="shared" si="152"/>
        <v>0</v>
      </c>
      <c r="Q567" s="164"/>
      <c r="R567" s="164"/>
      <c r="S567" s="164"/>
    </row>
    <row r="568" ht="18" customHeight="1" spans="1:19">
      <c r="A568" s="160"/>
      <c r="B568" s="161" t="s">
        <v>215</v>
      </c>
      <c r="C568" s="162" t="s">
        <v>286</v>
      </c>
      <c r="D568" s="163">
        <f t="shared" si="148"/>
        <v>10.1</v>
      </c>
      <c r="E568" s="163">
        <f t="shared" si="150"/>
        <v>10.1</v>
      </c>
      <c r="F568" s="163">
        <f t="shared" si="151"/>
        <v>10.1</v>
      </c>
      <c r="G568" s="164">
        <v>10.1</v>
      </c>
      <c r="H568" s="165"/>
      <c r="I568" s="165"/>
      <c r="J568" s="165"/>
      <c r="K568" s="165"/>
      <c r="L568" s="165"/>
      <c r="M568" s="164"/>
      <c r="N568" s="165"/>
      <c r="O568" s="165"/>
      <c r="P568" s="149">
        <f t="shared" si="152"/>
        <v>0</v>
      </c>
      <c r="Q568" s="164"/>
      <c r="R568" s="164"/>
      <c r="S568" s="164"/>
    </row>
    <row r="569" s="125" customFormat="1" ht="18" customHeight="1" spans="1:19">
      <c r="A569" s="166" t="s">
        <v>321</v>
      </c>
      <c r="B569" s="167"/>
      <c r="C569" s="168"/>
      <c r="D569" s="153">
        <f>SUM(D570,D583,D587)</f>
        <v>934.42</v>
      </c>
      <c r="E569" s="153">
        <f t="shared" ref="E569:S569" si="161">SUM(E570,E583,E587)</f>
        <v>934.42</v>
      </c>
      <c r="F569" s="153">
        <f t="shared" si="161"/>
        <v>934.42</v>
      </c>
      <c r="G569" s="153">
        <f t="shared" si="161"/>
        <v>912.86</v>
      </c>
      <c r="H569" s="153">
        <f t="shared" si="161"/>
        <v>0</v>
      </c>
      <c r="I569" s="153">
        <f t="shared" si="161"/>
        <v>0</v>
      </c>
      <c r="J569" s="153">
        <f t="shared" si="161"/>
        <v>0</v>
      </c>
      <c r="K569" s="153">
        <f t="shared" si="161"/>
        <v>0</v>
      </c>
      <c r="L569" s="153">
        <f t="shared" si="161"/>
        <v>0</v>
      </c>
      <c r="M569" s="153">
        <f t="shared" si="161"/>
        <v>21.56</v>
      </c>
      <c r="N569" s="153">
        <f t="shared" si="161"/>
        <v>0</v>
      </c>
      <c r="O569" s="153">
        <f t="shared" si="161"/>
        <v>0</v>
      </c>
      <c r="P569" s="153">
        <f t="shared" si="161"/>
        <v>0</v>
      </c>
      <c r="Q569" s="153">
        <f t="shared" si="161"/>
        <v>0</v>
      </c>
      <c r="R569" s="153">
        <f t="shared" si="161"/>
        <v>0</v>
      </c>
      <c r="S569" s="153">
        <f t="shared" si="161"/>
        <v>0</v>
      </c>
    </row>
    <row r="570" s="125" customFormat="1" ht="18" customHeight="1" spans="1:19">
      <c r="A570" s="157" t="s">
        <v>288</v>
      </c>
      <c r="B570" s="158"/>
      <c r="C570" s="159" t="s">
        <v>255</v>
      </c>
      <c r="D570" s="153">
        <f>SUM(D571:D577,D581:D582)</f>
        <v>863.92</v>
      </c>
      <c r="E570" s="153">
        <f t="shared" ref="E570:S570" si="162">SUM(E571:E577,E581:E582)</f>
        <v>863.92</v>
      </c>
      <c r="F570" s="153">
        <f t="shared" si="162"/>
        <v>863.92</v>
      </c>
      <c r="G570" s="153">
        <f t="shared" si="162"/>
        <v>863.92</v>
      </c>
      <c r="H570" s="153">
        <f t="shared" si="162"/>
        <v>0</v>
      </c>
      <c r="I570" s="153">
        <f t="shared" si="162"/>
        <v>0</v>
      </c>
      <c r="J570" s="153">
        <f t="shared" si="162"/>
        <v>0</v>
      </c>
      <c r="K570" s="153">
        <f t="shared" si="162"/>
        <v>0</v>
      </c>
      <c r="L570" s="153">
        <f t="shared" si="162"/>
        <v>0</v>
      </c>
      <c r="M570" s="153">
        <f t="shared" si="162"/>
        <v>0</v>
      </c>
      <c r="N570" s="153">
        <f t="shared" si="162"/>
        <v>0</v>
      </c>
      <c r="O570" s="153">
        <f t="shared" si="162"/>
        <v>0</v>
      </c>
      <c r="P570" s="153">
        <f t="shared" si="162"/>
        <v>0</v>
      </c>
      <c r="Q570" s="153">
        <f t="shared" si="162"/>
        <v>0</v>
      </c>
      <c r="R570" s="153">
        <f t="shared" si="162"/>
        <v>0</v>
      </c>
      <c r="S570" s="153">
        <f t="shared" si="162"/>
        <v>0</v>
      </c>
    </row>
    <row r="571" ht="18" customHeight="1" spans="1:19">
      <c r="A571" s="160"/>
      <c r="B571" s="161" t="s">
        <v>148</v>
      </c>
      <c r="C571" s="162" t="s">
        <v>256</v>
      </c>
      <c r="D571" s="163">
        <f t="shared" si="148"/>
        <v>214.67</v>
      </c>
      <c r="E571" s="163">
        <f t="shared" si="150"/>
        <v>214.67</v>
      </c>
      <c r="F571" s="163">
        <f t="shared" si="151"/>
        <v>214.67</v>
      </c>
      <c r="G571" s="164">
        <v>214.67</v>
      </c>
      <c r="H571" s="165"/>
      <c r="I571" s="165"/>
      <c r="J571" s="165"/>
      <c r="K571" s="165"/>
      <c r="L571" s="165"/>
      <c r="M571" s="164"/>
      <c r="N571" s="165"/>
      <c r="O571" s="165"/>
      <c r="P571" s="149">
        <f t="shared" si="152"/>
        <v>0</v>
      </c>
      <c r="Q571" s="164"/>
      <c r="R571" s="164"/>
      <c r="S571" s="164"/>
    </row>
    <row r="572" ht="18" customHeight="1" spans="1:19">
      <c r="A572" s="160"/>
      <c r="B572" s="161" t="s">
        <v>152</v>
      </c>
      <c r="C572" s="162" t="s">
        <v>257</v>
      </c>
      <c r="D572" s="163">
        <f t="shared" si="148"/>
        <v>95.58</v>
      </c>
      <c r="E572" s="163">
        <f t="shared" si="150"/>
        <v>95.58</v>
      </c>
      <c r="F572" s="163">
        <f t="shared" si="151"/>
        <v>95.58</v>
      </c>
      <c r="G572" s="164">
        <v>95.58</v>
      </c>
      <c r="H572" s="165"/>
      <c r="I572" s="165"/>
      <c r="J572" s="165"/>
      <c r="K572" s="165"/>
      <c r="L572" s="165"/>
      <c r="M572" s="164"/>
      <c r="N572" s="165"/>
      <c r="O572" s="165"/>
      <c r="P572" s="149">
        <f t="shared" si="152"/>
        <v>0</v>
      </c>
      <c r="Q572" s="164"/>
      <c r="R572" s="164"/>
      <c r="S572" s="164"/>
    </row>
    <row r="573" ht="18" customHeight="1" spans="1:19">
      <c r="A573" s="160"/>
      <c r="B573" s="161" t="s">
        <v>162</v>
      </c>
      <c r="C573" s="162" t="s">
        <v>258</v>
      </c>
      <c r="D573" s="163">
        <f t="shared" si="148"/>
        <v>49.94</v>
      </c>
      <c r="E573" s="163">
        <f t="shared" si="150"/>
        <v>49.94</v>
      </c>
      <c r="F573" s="163">
        <f t="shared" si="151"/>
        <v>49.94</v>
      </c>
      <c r="G573" s="164">
        <v>49.94</v>
      </c>
      <c r="H573" s="165"/>
      <c r="I573" s="165"/>
      <c r="J573" s="165"/>
      <c r="K573" s="165"/>
      <c r="L573" s="165"/>
      <c r="M573" s="164"/>
      <c r="N573" s="165"/>
      <c r="O573" s="165"/>
      <c r="P573" s="149">
        <f t="shared" si="152"/>
        <v>0</v>
      </c>
      <c r="Q573" s="164"/>
      <c r="R573" s="164"/>
      <c r="S573" s="164"/>
    </row>
    <row r="574" ht="18" customHeight="1" spans="1:19">
      <c r="A574" s="160"/>
      <c r="B574" s="161" t="s">
        <v>168</v>
      </c>
      <c r="C574" s="162" t="s">
        <v>289</v>
      </c>
      <c r="D574" s="163">
        <f t="shared" si="148"/>
        <v>265.53</v>
      </c>
      <c r="E574" s="163">
        <f t="shared" si="150"/>
        <v>265.53</v>
      </c>
      <c r="F574" s="163">
        <f t="shared" si="151"/>
        <v>265.53</v>
      </c>
      <c r="G574" s="164">
        <v>265.53</v>
      </c>
      <c r="H574" s="165"/>
      <c r="I574" s="165"/>
      <c r="J574" s="165"/>
      <c r="K574" s="165"/>
      <c r="L574" s="165"/>
      <c r="M574" s="164"/>
      <c r="N574" s="165"/>
      <c r="O574" s="165"/>
      <c r="P574" s="149">
        <f t="shared" si="152"/>
        <v>0</v>
      </c>
      <c r="Q574" s="164"/>
      <c r="R574" s="164"/>
      <c r="S574" s="164"/>
    </row>
    <row r="575" ht="18" customHeight="1" spans="1:19">
      <c r="A575" s="160"/>
      <c r="B575" s="161" t="s">
        <v>172</v>
      </c>
      <c r="C575" s="162" t="s">
        <v>259</v>
      </c>
      <c r="D575" s="163">
        <f t="shared" si="148"/>
        <v>98.32</v>
      </c>
      <c r="E575" s="163">
        <f t="shared" si="150"/>
        <v>98.32</v>
      </c>
      <c r="F575" s="163">
        <f t="shared" si="151"/>
        <v>98.32</v>
      </c>
      <c r="G575" s="164">
        <v>98.32</v>
      </c>
      <c r="H575" s="165"/>
      <c r="I575" s="165"/>
      <c r="J575" s="165"/>
      <c r="K575" s="165"/>
      <c r="L575" s="165"/>
      <c r="M575" s="164"/>
      <c r="N575" s="165"/>
      <c r="O575" s="165"/>
      <c r="P575" s="149">
        <f t="shared" si="152"/>
        <v>0</v>
      </c>
      <c r="Q575" s="164"/>
      <c r="R575" s="164"/>
      <c r="S575" s="164"/>
    </row>
    <row r="576" ht="18" customHeight="1" spans="1:19">
      <c r="A576" s="160"/>
      <c r="B576" s="161" t="s">
        <v>125</v>
      </c>
      <c r="C576" s="162" t="s">
        <v>260</v>
      </c>
      <c r="D576" s="163">
        <f t="shared" si="148"/>
        <v>67.24</v>
      </c>
      <c r="E576" s="163">
        <f t="shared" si="150"/>
        <v>67.24</v>
      </c>
      <c r="F576" s="163">
        <f t="shared" si="151"/>
        <v>67.24</v>
      </c>
      <c r="G576" s="164">
        <v>67.24</v>
      </c>
      <c r="H576" s="165"/>
      <c r="I576" s="165"/>
      <c r="J576" s="165"/>
      <c r="K576" s="165"/>
      <c r="L576" s="165"/>
      <c r="M576" s="164"/>
      <c r="N576" s="165"/>
      <c r="O576" s="165"/>
      <c r="P576" s="149">
        <f t="shared" si="152"/>
        <v>0</v>
      </c>
      <c r="Q576" s="164"/>
      <c r="R576" s="164"/>
      <c r="S576" s="164"/>
    </row>
    <row r="577" ht="18" customHeight="1" spans="1:19">
      <c r="A577" s="160"/>
      <c r="B577" s="161" t="s">
        <v>127</v>
      </c>
      <c r="C577" s="162" t="s">
        <v>261</v>
      </c>
      <c r="D577" s="163">
        <f t="shared" si="148"/>
        <v>10.08</v>
      </c>
      <c r="E577" s="163">
        <f t="shared" si="150"/>
        <v>10.08</v>
      </c>
      <c r="F577" s="163">
        <f t="shared" si="151"/>
        <v>10.08</v>
      </c>
      <c r="G577" s="164">
        <v>10.08</v>
      </c>
      <c r="H577" s="165"/>
      <c r="I577" s="165"/>
      <c r="J577" s="165"/>
      <c r="K577" s="165"/>
      <c r="L577" s="165"/>
      <c r="M577" s="164"/>
      <c r="N577" s="165"/>
      <c r="O577" s="165"/>
      <c r="P577" s="149">
        <f t="shared" si="152"/>
        <v>0</v>
      </c>
      <c r="Q577" s="164"/>
      <c r="R577" s="164"/>
      <c r="S577" s="164"/>
    </row>
    <row r="578" ht="18" customHeight="1" spans="1:19">
      <c r="A578" s="160"/>
      <c r="B578" s="161"/>
      <c r="C578" s="162" t="s">
        <v>262</v>
      </c>
      <c r="D578" s="163">
        <f t="shared" si="148"/>
        <v>3.69</v>
      </c>
      <c r="E578" s="163">
        <f t="shared" si="150"/>
        <v>3.69</v>
      </c>
      <c r="F578" s="163">
        <f t="shared" si="151"/>
        <v>3.69</v>
      </c>
      <c r="G578" s="164">
        <v>3.69</v>
      </c>
      <c r="H578" s="165"/>
      <c r="I578" s="165"/>
      <c r="J578" s="165"/>
      <c r="K578" s="165"/>
      <c r="L578" s="165"/>
      <c r="M578" s="164"/>
      <c r="N578" s="165"/>
      <c r="O578" s="165"/>
      <c r="P578" s="149">
        <f t="shared" si="152"/>
        <v>0</v>
      </c>
      <c r="Q578" s="164"/>
      <c r="R578" s="164"/>
      <c r="S578" s="164"/>
    </row>
    <row r="579" ht="18" customHeight="1" spans="1:19">
      <c r="A579" s="160"/>
      <c r="B579" s="161"/>
      <c r="C579" s="162" t="s">
        <v>263</v>
      </c>
      <c r="D579" s="163">
        <f t="shared" si="148"/>
        <v>2.95</v>
      </c>
      <c r="E579" s="163">
        <f t="shared" si="150"/>
        <v>2.95</v>
      </c>
      <c r="F579" s="163">
        <f t="shared" si="151"/>
        <v>2.95</v>
      </c>
      <c r="G579" s="164">
        <v>2.95</v>
      </c>
      <c r="H579" s="165"/>
      <c r="I579" s="165"/>
      <c r="J579" s="165"/>
      <c r="K579" s="165"/>
      <c r="L579" s="165"/>
      <c r="M579" s="164"/>
      <c r="N579" s="165"/>
      <c r="O579" s="165"/>
      <c r="P579" s="149">
        <f t="shared" si="152"/>
        <v>0</v>
      </c>
      <c r="Q579" s="164"/>
      <c r="R579" s="164"/>
      <c r="S579" s="164"/>
    </row>
    <row r="580" ht="18" customHeight="1" spans="1:19">
      <c r="A580" s="160"/>
      <c r="B580" s="161"/>
      <c r="C580" s="162" t="s">
        <v>264</v>
      </c>
      <c r="D580" s="163">
        <f t="shared" si="148"/>
        <v>3.44</v>
      </c>
      <c r="E580" s="163">
        <f t="shared" si="150"/>
        <v>3.44</v>
      </c>
      <c r="F580" s="163">
        <f t="shared" si="151"/>
        <v>3.44</v>
      </c>
      <c r="G580" s="164">
        <v>3.44</v>
      </c>
      <c r="H580" s="165"/>
      <c r="I580" s="165"/>
      <c r="J580" s="165"/>
      <c r="K580" s="165"/>
      <c r="L580" s="165"/>
      <c r="M580" s="164"/>
      <c r="N580" s="165"/>
      <c r="O580" s="165"/>
      <c r="P580" s="149">
        <f t="shared" si="152"/>
        <v>0</v>
      </c>
      <c r="Q580" s="164"/>
      <c r="R580" s="164"/>
      <c r="S580" s="164"/>
    </row>
    <row r="581" ht="18" customHeight="1" spans="1:19">
      <c r="A581" s="160"/>
      <c r="B581" s="161" t="s">
        <v>128</v>
      </c>
      <c r="C581" s="162" t="s">
        <v>265</v>
      </c>
      <c r="D581" s="163">
        <f t="shared" si="148"/>
        <v>55.36</v>
      </c>
      <c r="E581" s="163">
        <f t="shared" si="150"/>
        <v>55.36</v>
      </c>
      <c r="F581" s="163">
        <f t="shared" si="151"/>
        <v>55.36</v>
      </c>
      <c r="G581" s="164">
        <v>55.36</v>
      </c>
      <c r="H581" s="165"/>
      <c r="I581" s="165"/>
      <c r="J581" s="165"/>
      <c r="K581" s="165"/>
      <c r="L581" s="165"/>
      <c r="M581" s="164"/>
      <c r="N581" s="165"/>
      <c r="O581" s="165"/>
      <c r="P581" s="149">
        <f t="shared" si="152"/>
        <v>0</v>
      </c>
      <c r="Q581" s="164"/>
      <c r="R581" s="164"/>
      <c r="S581" s="164"/>
    </row>
    <row r="582" ht="18" customHeight="1" spans="1:19">
      <c r="A582" s="160"/>
      <c r="B582" s="161" t="s">
        <v>215</v>
      </c>
      <c r="C582" s="162" t="s">
        <v>305</v>
      </c>
      <c r="D582" s="163">
        <f t="shared" si="148"/>
        <v>7.2</v>
      </c>
      <c r="E582" s="163">
        <f t="shared" si="150"/>
        <v>7.2</v>
      </c>
      <c r="F582" s="163">
        <f t="shared" si="151"/>
        <v>7.2</v>
      </c>
      <c r="G582" s="164">
        <v>7.2</v>
      </c>
      <c r="H582" s="165"/>
      <c r="I582" s="165"/>
      <c r="J582" s="165"/>
      <c r="K582" s="165"/>
      <c r="L582" s="165"/>
      <c r="M582" s="164"/>
      <c r="N582" s="165"/>
      <c r="O582" s="165"/>
      <c r="P582" s="149">
        <f t="shared" si="152"/>
        <v>0</v>
      </c>
      <c r="Q582" s="164"/>
      <c r="R582" s="164"/>
      <c r="S582" s="164"/>
    </row>
    <row r="583" s="125" customFormat="1" ht="18" customHeight="1" spans="1:19">
      <c r="A583" s="157" t="s">
        <v>266</v>
      </c>
      <c r="B583" s="158"/>
      <c r="C583" s="159" t="s">
        <v>267</v>
      </c>
      <c r="D583" s="153">
        <f>SUM(D584:D586)</f>
        <v>24.02</v>
      </c>
      <c r="E583" s="153">
        <f t="shared" ref="E583:S583" si="163">SUM(E584:E586)</f>
        <v>24.02</v>
      </c>
      <c r="F583" s="153">
        <f t="shared" si="163"/>
        <v>24.02</v>
      </c>
      <c r="G583" s="153">
        <f t="shared" si="163"/>
        <v>12.14</v>
      </c>
      <c r="H583" s="153">
        <f t="shared" si="163"/>
        <v>0</v>
      </c>
      <c r="I583" s="153">
        <f t="shared" si="163"/>
        <v>0</v>
      </c>
      <c r="J583" s="153">
        <f t="shared" si="163"/>
        <v>0</v>
      </c>
      <c r="K583" s="153">
        <f t="shared" si="163"/>
        <v>0</v>
      </c>
      <c r="L583" s="153">
        <f t="shared" si="163"/>
        <v>0</v>
      </c>
      <c r="M583" s="153">
        <f t="shared" si="163"/>
        <v>11.88</v>
      </c>
      <c r="N583" s="153">
        <f t="shared" si="163"/>
        <v>0</v>
      </c>
      <c r="O583" s="153">
        <f t="shared" si="163"/>
        <v>0</v>
      </c>
      <c r="P583" s="153">
        <f t="shared" si="163"/>
        <v>0</v>
      </c>
      <c r="Q583" s="153">
        <f t="shared" si="163"/>
        <v>0</v>
      </c>
      <c r="R583" s="153">
        <f t="shared" si="163"/>
        <v>0</v>
      </c>
      <c r="S583" s="153">
        <f t="shared" si="163"/>
        <v>0</v>
      </c>
    </row>
    <row r="584" s="125" customFormat="1" ht="18" customHeight="1" spans="1:19">
      <c r="A584" s="157"/>
      <c r="B584" s="181" t="s">
        <v>148</v>
      </c>
      <c r="C584" s="182" t="s">
        <v>268</v>
      </c>
      <c r="D584" s="163">
        <f t="shared" ref="D584:D647" si="164">SUM(E584,P584)</f>
        <v>11.88</v>
      </c>
      <c r="E584" s="163">
        <f t="shared" si="150"/>
        <v>11.88</v>
      </c>
      <c r="F584" s="163">
        <f t="shared" si="151"/>
        <v>11.88</v>
      </c>
      <c r="G584" s="164"/>
      <c r="H584" s="171"/>
      <c r="I584" s="171"/>
      <c r="J584" s="171"/>
      <c r="K584" s="171"/>
      <c r="L584" s="171"/>
      <c r="M584" s="164">
        <v>11.88</v>
      </c>
      <c r="N584" s="171"/>
      <c r="O584" s="171"/>
      <c r="P584" s="149">
        <f t="shared" si="152"/>
        <v>0</v>
      </c>
      <c r="Q584" s="164"/>
      <c r="R584" s="164"/>
      <c r="S584" s="164"/>
    </row>
    <row r="585" ht="18" customHeight="1" spans="1:19">
      <c r="A585" s="160"/>
      <c r="B585" s="161" t="s">
        <v>143</v>
      </c>
      <c r="C585" s="162" t="s">
        <v>275</v>
      </c>
      <c r="D585" s="163">
        <f t="shared" si="164"/>
        <v>11.98</v>
      </c>
      <c r="E585" s="163">
        <f t="shared" si="150"/>
        <v>11.98</v>
      </c>
      <c r="F585" s="163">
        <f t="shared" si="151"/>
        <v>11.98</v>
      </c>
      <c r="G585" s="164">
        <v>11.98</v>
      </c>
      <c r="H585" s="165"/>
      <c r="I585" s="165"/>
      <c r="J585" s="165"/>
      <c r="K585" s="165"/>
      <c r="L585" s="165"/>
      <c r="M585" s="164"/>
      <c r="N585" s="165"/>
      <c r="O585" s="165"/>
      <c r="P585" s="149">
        <f t="shared" si="152"/>
        <v>0</v>
      </c>
      <c r="Q585" s="164"/>
      <c r="R585" s="164"/>
      <c r="S585" s="164"/>
    </row>
    <row r="586" ht="18" customHeight="1" spans="1:19">
      <c r="A586" s="160"/>
      <c r="B586" s="161" t="s">
        <v>276</v>
      </c>
      <c r="C586" s="162" t="s">
        <v>277</v>
      </c>
      <c r="D586" s="163">
        <f t="shared" si="164"/>
        <v>0.16</v>
      </c>
      <c r="E586" s="163">
        <f t="shared" ref="E586:E649" si="165">SUM(F586,N586,O586)</f>
        <v>0.16</v>
      </c>
      <c r="F586" s="163">
        <f t="shared" ref="F586:F649" si="166">SUM(G586:M586)</f>
        <v>0.16</v>
      </c>
      <c r="G586" s="164">
        <v>0.16</v>
      </c>
      <c r="H586" s="165"/>
      <c r="I586" s="165"/>
      <c r="J586" s="165"/>
      <c r="K586" s="165"/>
      <c r="L586" s="165"/>
      <c r="M586" s="164"/>
      <c r="N586" s="165"/>
      <c r="O586" s="165"/>
      <c r="P586" s="149">
        <f t="shared" ref="P586:P649" si="167">SUM(Q586:S586)</f>
        <v>0</v>
      </c>
      <c r="Q586" s="164"/>
      <c r="R586" s="164"/>
      <c r="S586" s="164"/>
    </row>
    <row r="587" s="125" customFormat="1" ht="18" customHeight="1" spans="1:19">
      <c r="A587" s="157" t="s">
        <v>283</v>
      </c>
      <c r="B587" s="158"/>
      <c r="C587" s="159" t="s">
        <v>284</v>
      </c>
      <c r="D587" s="153">
        <f>SUM(D588:D591)</f>
        <v>46.48</v>
      </c>
      <c r="E587" s="153">
        <f t="shared" ref="E587:S587" si="168">SUM(E588:E591)</f>
        <v>46.48</v>
      </c>
      <c r="F587" s="153">
        <f t="shared" si="168"/>
        <v>46.48</v>
      </c>
      <c r="G587" s="153">
        <f t="shared" si="168"/>
        <v>36.8</v>
      </c>
      <c r="H587" s="153">
        <f t="shared" si="168"/>
        <v>0</v>
      </c>
      <c r="I587" s="153">
        <f t="shared" si="168"/>
        <v>0</v>
      </c>
      <c r="J587" s="153">
        <f t="shared" si="168"/>
        <v>0</v>
      </c>
      <c r="K587" s="153">
        <f t="shared" si="168"/>
        <v>0</v>
      </c>
      <c r="L587" s="153">
        <f t="shared" si="168"/>
        <v>0</v>
      </c>
      <c r="M587" s="153">
        <f t="shared" si="168"/>
        <v>9.68</v>
      </c>
      <c r="N587" s="153">
        <f t="shared" si="168"/>
        <v>0</v>
      </c>
      <c r="O587" s="153">
        <f t="shared" si="168"/>
        <v>0</v>
      </c>
      <c r="P587" s="153">
        <f t="shared" si="168"/>
        <v>0</v>
      </c>
      <c r="Q587" s="153">
        <f t="shared" si="168"/>
        <v>0</v>
      </c>
      <c r="R587" s="153">
        <f t="shared" si="168"/>
        <v>0</v>
      </c>
      <c r="S587" s="153">
        <f t="shared" si="168"/>
        <v>0</v>
      </c>
    </row>
    <row r="588" ht="18" customHeight="1" spans="1:19">
      <c r="A588" s="160"/>
      <c r="B588" s="161" t="s">
        <v>152</v>
      </c>
      <c r="C588" s="162" t="s">
        <v>285</v>
      </c>
      <c r="D588" s="163">
        <f t="shared" si="164"/>
        <v>35.11</v>
      </c>
      <c r="E588" s="163">
        <f t="shared" si="165"/>
        <v>35.11</v>
      </c>
      <c r="F588" s="163">
        <f t="shared" si="166"/>
        <v>35.11</v>
      </c>
      <c r="G588" s="164">
        <v>35.11</v>
      </c>
      <c r="H588" s="165"/>
      <c r="I588" s="165"/>
      <c r="J588" s="165"/>
      <c r="K588" s="165"/>
      <c r="L588" s="165"/>
      <c r="M588" s="164"/>
      <c r="N588" s="165"/>
      <c r="O588" s="165"/>
      <c r="P588" s="149">
        <f t="shared" si="167"/>
        <v>0</v>
      </c>
      <c r="Q588" s="164"/>
      <c r="R588" s="164"/>
      <c r="S588" s="164"/>
    </row>
    <row r="589" ht="18" customHeight="1" spans="1:19">
      <c r="A589" s="160"/>
      <c r="B589" s="161" t="s">
        <v>227</v>
      </c>
      <c r="C589" s="162" t="s">
        <v>297</v>
      </c>
      <c r="D589" s="163">
        <f t="shared" si="164"/>
        <v>0.87</v>
      </c>
      <c r="E589" s="163">
        <f t="shared" si="165"/>
        <v>0.87</v>
      </c>
      <c r="F589" s="163">
        <f t="shared" si="166"/>
        <v>0.87</v>
      </c>
      <c r="G589" s="164">
        <v>0.87</v>
      </c>
      <c r="H589" s="165"/>
      <c r="I589" s="165"/>
      <c r="J589" s="165"/>
      <c r="K589" s="165"/>
      <c r="L589" s="165"/>
      <c r="M589" s="164"/>
      <c r="N589" s="165"/>
      <c r="O589" s="165"/>
      <c r="P589" s="149">
        <f t="shared" si="167"/>
        <v>0</v>
      </c>
      <c r="Q589" s="164"/>
      <c r="R589" s="164"/>
      <c r="S589" s="164"/>
    </row>
    <row r="590" ht="18" customHeight="1" spans="1:19">
      <c r="A590" s="160"/>
      <c r="B590" s="161" t="s">
        <v>172</v>
      </c>
      <c r="C590" s="162" t="s">
        <v>298</v>
      </c>
      <c r="D590" s="163">
        <f t="shared" si="164"/>
        <v>10.28</v>
      </c>
      <c r="E590" s="163">
        <f t="shared" si="165"/>
        <v>10.28</v>
      </c>
      <c r="F590" s="163">
        <f t="shared" si="166"/>
        <v>10.28</v>
      </c>
      <c r="G590" s="164">
        <v>0.6</v>
      </c>
      <c r="H590" s="165"/>
      <c r="I590" s="165"/>
      <c r="J590" s="165"/>
      <c r="K590" s="165"/>
      <c r="L590" s="165"/>
      <c r="M590" s="164">
        <v>9.68</v>
      </c>
      <c r="N590" s="165"/>
      <c r="O590" s="165"/>
      <c r="P590" s="149">
        <f t="shared" si="167"/>
        <v>0</v>
      </c>
      <c r="Q590" s="164"/>
      <c r="R590" s="164"/>
      <c r="S590" s="164"/>
    </row>
    <row r="591" ht="18" customHeight="1" spans="1:19">
      <c r="A591" s="160"/>
      <c r="B591" s="161" t="s">
        <v>215</v>
      </c>
      <c r="C591" s="162" t="s">
        <v>286</v>
      </c>
      <c r="D591" s="163">
        <f t="shared" si="164"/>
        <v>0.22</v>
      </c>
      <c r="E591" s="163">
        <f t="shared" si="165"/>
        <v>0.22</v>
      </c>
      <c r="F591" s="163">
        <f t="shared" si="166"/>
        <v>0.22</v>
      </c>
      <c r="G591" s="164">
        <v>0.22</v>
      </c>
      <c r="H591" s="165"/>
      <c r="I591" s="165"/>
      <c r="J591" s="165"/>
      <c r="K591" s="165"/>
      <c r="L591" s="165"/>
      <c r="M591" s="164"/>
      <c r="N591" s="165"/>
      <c r="O591" s="165"/>
      <c r="P591" s="149">
        <f t="shared" si="167"/>
        <v>0</v>
      </c>
      <c r="Q591" s="164"/>
      <c r="R591" s="164"/>
      <c r="S591" s="164"/>
    </row>
    <row r="592" s="125" customFormat="1" ht="18" customHeight="1" spans="1:19">
      <c r="A592" s="166" t="s">
        <v>322</v>
      </c>
      <c r="B592" s="167"/>
      <c r="C592" s="168"/>
      <c r="D592" s="153">
        <f>SUM(D593,D606,D611)</f>
        <v>2020.45</v>
      </c>
      <c r="E592" s="153">
        <f t="shared" ref="E592:S592" si="169">SUM(E593,E606,E611)</f>
        <v>2020.45</v>
      </c>
      <c r="F592" s="153">
        <f t="shared" si="169"/>
        <v>2020.45</v>
      </c>
      <c r="G592" s="153">
        <f t="shared" si="169"/>
        <v>1666.2</v>
      </c>
      <c r="H592" s="153">
        <f t="shared" si="169"/>
        <v>0</v>
      </c>
      <c r="I592" s="153">
        <f t="shared" si="169"/>
        <v>0</v>
      </c>
      <c r="J592" s="153">
        <f t="shared" si="169"/>
        <v>0</v>
      </c>
      <c r="K592" s="153">
        <f t="shared" si="169"/>
        <v>0</v>
      </c>
      <c r="L592" s="153">
        <f t="shared" si="169"/>
        <v>0</v>
      </c>
      <c r="M592" s="153">
        <f t="shared" si="169"/>
        <v>354.25</v>
      </c>
      <c r="N592" s="153">
        <f t="shared" si="169"/>
        <v>0</v>
      </c>
      <c r="O592" s="153">
        <f t="shared" si="169"/>
        <v>0</v>
      </c>
      <c r="P592" s="153">
        <f t="shared" si="169"/>
        <v>0</v>
      </c>
      <c r="Q592" s="153">
        <f t="shared" si="169"/>
        <v>0</v>
      </c>
      <c r="R592" s="153">
        <f t="shared" si="169"/>
        <v>0</v>
      </c>
      <c r="S592" s="153">
        <f t="shared" si="169"/>
        <v>0</v>
      </c>
    </row>
    <row r="593" s="125" customFormat="1" ht="18" customHeight="1" spans="1:19">
      <c r="A593" s="157" t="s">
        <v>288</v>
      </c>
      <c r="B593" s="158"/>
      <c r="C593" s="159" t="s">
        <v>255</v>
      </c>
      <c r="D593" s="153">
        <f>SUM(D594:D600,D604:D605)</f>
        <v>1528.17</v>
      </c>
      <c r="E593" s="153">
        <f t="shared" ref="E593:S593" si="170">SUM(E594:E600,E604:E605)</f>
        <v>1528.17</v>
      </c>
      <c r="F593" s="153">
        <f t="shared" si="170"/>
        <v>1528.17</v>
      </c>
      <c r="G593" s="153">
        <f t="shared" si="170"/>
        <v>1528.17</v>
      </c>
      <c r="H593" s="153">
        <f t="shared" si="170"/>
        <v>0</v>
      </c>
      <c r="I593" s="153">
        <f t="shared" si="170"/>
        <v>0</v>
      </c>
      <c r="J593" s="153">
        <f t="shared" si="170"/>
        <v>0</v>
      </c>
      <c r="K593" s="153">
        <f t="shared" si="170"/>
        <v>0</v>
      </c>
      <c r="L593" s="153">
        <f t="shared" si="170"/>
        <v>0</v>
      </c>
      <c r="M593" s="153">
        <f t="shared" si="170"/>
        <v>0</v>
      </c>
      <c r="N593" s="153">
        <f t="shared" si="170"/>
        <v>0</v>
      </c>
      <c r="O593" s="153">
        <f t="shared" si="170"/>
        <v>0</v>
      </c>
      <c r="P593" s="153">
        <f t="shared" si="170"/>
        <v>0</v>
      </c>
      <c r="Q593" s="153">
        <f t="shared" si="170"/>
        <v>0</v>
      </c>
      <c r="R593" s="153">
        <f t="shared" si="170"/>
        <v>0</v>
      </c>
      <c r="S593" s="153">
        <f t="shared" si="170"/>
        <v>0</v>
      </c>
    </row>
    <row r="594" ht="18" customHeight="1" spans="1:19">
      <c r="A594" s="160"/>
      <c r="B594" s="161" t="s">
        <v>148</v>
      </c>
      <c r="C594" s="162" t="s">
        <v>256</v>
      </c>
      <c r="D594" s="163">
        <f t="shared" si="164"/>
        <v>356.83</v>
      </c>
      <c r="E594" s="163">
        <f t="shared" si="165"/>
        <v>356.83</v>
      </c>
      <c r="F594" s="163">
        <f t="shared" si="166"/>
        <v>356.83</v>
      </c>
      <c r="G594" s="164">
        <v>356.83</v>
      </c>
      <c r="H594" s="165"/>
      <c r="I594" s="165"/>
      <c r="J594" s="165"/>
      <c r="K594" s="165"/>
      <c r="L594" s="165"/>
      <c r="M594" s="164"/>
      <c r="N594" s="165"/>
      <c r="O594" s="165"/>
      <c r="P594" s="149">
        <f t="shared" si="167"/>
        <v>0</v>
      </c>
      <c r="Q594" s="164"/>
      <c r="R594" s="164"/>
      <c r="S594" s="164"/>
    </row>
    <row r="595" ht="18" customHeight="1" spans="1:19">
      <c r="A595" s="160"/>
      <c r="B595" s="161" t="s">
        <v>152</v>
      </c>
      <c r="C595" s="162" t="s">
        <v>257</v>
      </c>
      <c r="D595" s="163">
        <f t="shared" si="164"/>
        <v>166.13</v>
      </c>
      <c r="E595" s="163">
        <f t="shared" si="165"/>
        <v>166.13</v>
      </c>
      <c r="F595" s="163">
        <f t="shared" si="166"/>
        <v>166.13</v>
      </c>
      <c r="G595" s="164">
        <v>166.13</v>
      </c>
      <c r="H595" s="165"/>
      <c r="I595" s="165"/>
      <c r="J595" s="165"/>
      <c r="K595" s="165"/>
      <c r="L595" s="165"/>
      <c r="M595" s="164"/>
      <c r="N595" s="165"/>
      <c r="O595" s="165"/>
      <c r="P595" s="149">
        <f t="shared" si="167"/>
        <v>0</v>
      </c>
      <c r="Q595" s="164"/>
      <c r="R595" s="164"/>
      <c r="S595" s="164"/>
    </row>
    <row r="596" ht="18" customHeight="1" spans="1:19">
      <c r="A596" s="160"/>
      <c r="B596" s="161" t="s">
        <v>162</v>
      </c>
      <c r="C596" s="162" t="s">
        <v>258</v>
      </c>
      <c r="D596" s="163">
        <f t="shared" si="164"/>
        <v>86.44</v>
      </c>
      <c r="E596" s="163">
        <f t="shared" si="165"/>
        <v>86.44</v>
      </c>
      <c r="F596" s="163">
        <f t="shared" si="166"/>
        <v>86.44</v>
      </c>
      <c r="G596" s="164">
        <v>86.44</v>
      </c>
      <c r="H596" s="165"/>
      <c r="I596" s="165"/>
      <c r="J596" s="165"/>
      <c r="K596" s="165"/>
      <c r="L596" s="165"/>
      <c r="M596" s="164"/>
      <c r="N596" s="165"/>
      <c r="O596" s="165"/>
      <c r="P596" s="149">
        <f t="shared" si="167"/>
        <v>0</v>
      </c>
      <c r="Q596" s="164"/>
      <c r="R596" s="164"/>
      <c r="S596" s="164"/>
    </row>
    <row r="597" ht="18" customHeight="1" spans="1:19">
      <c r="A597" s="160"/>
      <c r="B597" s="161" t="s">
        <v>168</v>
      </c>
      <c r="C597" s="162" t="s">
        <v>289</v>
      </c>
      <c r="D597" s="163">
        <f t="shared" si="164"/>
        <v>473.23</v>
      </c>
      <c r="E597" s="163">
        <f t="shared" si="165"/>
        <v>473.23</v>
      </c>
      <c r="F597" s="163">
        <f t="shared" si="166"/>
        <v>473.23</v>
      </c>
      <c r="G597" s="164">
        <v>473.23</v>
      </c>
      <c r="H597" s="165"/>
      <c r="I597" s="165"/>
      <c r="J597" s="165"/>
      <c r="K597" s="165"/>
      <c r="L597" s="165"/>
      <c r="M597" s="164"/>
      <c r="N597" s="165"/>
      <c r="O597" s="165"/>
      <c r="P597" s="149">
        <f t="shared" si="167"/>
        <v>0</v>
      </c>
      <c r="Q597" s="164"/>
      <c r="R597" s="164"/>
      <c r="S597" s="164"/>
    </row>
    <row r="598" ht="18" customHeight="1" spans="1:19">
      <c r="A598" s="160"/>
      <c r="B598" s="161" t="s">
        <v>172</v>
      </c>
      <c r="C598" s="162" t="s">
        <v>259</v>
      </c>
      <c r="D598" s="163">
        <f t="shared" si="164"/>
        <v>168</v>
      </c>
      <c r="E598" s="163">
        <f t="shared" si="165"/>
        <v>168</v>
      </c>
      <c r="F598" s="163">
        <f t="shared" si="166"/>
        <v>168</v>
      </c>
      <c r="G598" s="164">
        <v>168</v>
      </c>
      <c r="H598" s="165"/>
      <c r="I598" s="165"/>
      <c r="J598" s="165"/>
      <c r="K598" s="165"/>
      <c r="L598" s="165"/>
      <c r="M598" s="164"/>
      <c r="N598" s="165"/>
      <c r="O598" s="165"/>
      <c r="P598" s="149">
        <f t="shared" si="167"/>
        <v>0</v>
      </c>
      <c r="Q598" s="164"/>
      <c r="R598" s="164"/>
      <c r="S598" s="164"/>
    </row>
    <row r="599" ht="18" customHeight="1" spans="1:19">
      <c r="A599" s="160"/>
      <c r="B599" s="161" t="s">
        <v>125</v>
      </c>
      <c r="C599" s="162" t="s">
        <v>260</v>
      </c>
      <c r="D599" s="163">
        <f t="shared" si="164"/>
        <v>126</v>
      </c>
      <c r="E599" s="163">
        <f t="shared" si="165"/>
        <v>126</v>
      </c>
      <c r="F599" s="163">
        <f t="shared" si="166"/>
        <v>126</v>
      </c>
      <c r="G599" s="164">
        <v>126</v>
      </c>
      <c r="H599" s="165"/>
      <c r="I599" s="165"/>
      <c r="J599" s="165"/>
      <c r="K599" s="165"/>
      <c r="L599" s="165"/>
      <c r="M599" s="164"/>
      <c r="N599" s="165"/>
      <c r="O599" s="165"/>
      <c r="P599" s="149">
        <f t="shared" si="167"/>
        <v>0</v>
      </c>
      <c r="Q599" s="164"/>
      <c r="R599" s="164"/>
      <c r="S599" s="164"/>
    </row>
    <row r="600" ht="18" customHeight="1" spans="1:19">
      <c r="A600" s="160"/>
      <c r="B600" s="161" t="s">
        <v>127</v>
      </c>
      <c r="C600" s="162" t="s">
        <v>261</v>
      </c>
      <c r="D600" s="163">
        <f t="shared" si="164"/>
        <v>12.84</v>
      </c>
      <c r="E600" s="163">
        <f t="shared" si="165"/>
        <v>12.84</v>
      </c>
      <c r="F600" s="163">
        <f t="shared" si="166"/>
        <v>12.84</v>
      </c>
      <c r="G600" s="164">
        <v>12.84</v>
      </c>
      <c r="H600" s="165"/>
      <c r="I600" s="165"/>
      <c r="J600" s="165"/>
      <c r="K600" s="165"/>
      <c r="L600" s="165"/>
      <c r="M600" s="164"/>
      <c r="N600" s="165"/>
      <c r="O600" s="165"/>
      <c r="P600" s="149">
        <f t="shared" si="167"/>
        <v>0</v>
      </c>
      <c r="Q600" s="164"/>
      <c r="R600" s="164"/>
      <c r="S600" s="164"/>
    </row>
    <row r="601" ht="18" customHeight="1" spans="1:19">
      <c r="A601" s="160"/>
      <c r="B601" s="161"/>
      <c r="C601" s="162" t="s">
        <v>262</v>
      </c>
      <c r="D601" s="163">
        <f t="shared" si="164"/>
        <v>2.04</v>
      </c>
      <c r="E601" s="163">
        <f t="shared" si="165"/>
        <v>2.04</v>
      </c>
      <c r="F601" s="163">
        <f t="shared" si="166"/>
        <v>2.04</v>
      </c>
      <c r="G601" s="164">
        <v>2.04</v>
      </c>
      <c r="H601" s="165"/>
      <c r="I601" s="165"/>
      <c r="J601" s="165"/>
      <c r="K601" s="165"/>
      <c r="L601" s="165"/>
      <c r="M601" s="164"/>
      <c r="N601" s="165"/>
      <c r="O601" s="165"/>
      <c r="P601" s="149">
        <f t="shared" si="167"/>
        <v>0</v>
      </c>
      <c r="Q601" s="164"/>
      <c r="R601" s="164"/>
      <c r="S601" s="164"/>
    </row>
    <row r="602" ht="18" customHeight="1" spans="1:19">
      <c r="A602" s="160"/>
      <c r="B602" s="161"/>
      <c r="C602" s="162" t="s">
        <v>263</v>
      </c>
      <c r="D602" s="163">
        <f t="shared" si="164"/>
        <v>4.8</v>
      </c>
      <c r="E602" s="163">
        <f t="shared" si="165"/>
        <v>4.8</v>
      </c>
      <c r="F602" s="163">
        <f t="shared" si="166"/>
        <v>4.8</v>
      </c>
      <c r="G602" s="164">
        <v>4.8</v>
      </c>
      <c r="H602" s="165"/>
      <c r="I602" s="165"/>
      <c r="J602" s="165"/>
      <c r="K602" s="165"/>
      <c r="L602" s="165"/>
      <c r="M602" s="164"/>
      <c r="N602" s="165"/>
      <c r="O602" s="165"/>
      <c r="P602" s="149">
        <f t="shared" si="167"/>
        <v>0</v>
      </c>
      <c r="Q602" s="164"/>
      <c r="R602" s="164"/>
      <c r="S602" s="164"/>
    </row>
    <row r="603" ht="18" customHeight="1" spans="1:19">
      <c r="A603" s="160"/>
      <c r="B603" s="161"/>
      <c r="C603" s="162" t="s">
        <v>264</v>
      </c>
      <c r="D603" s="163">
        <f t="shared" si="164"/>
        <v>6</v>
      </c>
      <c r="E603" s="163">
        <f t="shared" si="165"/>
        <v>6</v>
      </c>
      <c r="F603" s="163">
        <f t="shared" si="166"/>
        <v>6</v>
      </c>
      <c r="G603" s="164">
        <v>6</v>
      </c>
      <c r="H603" s="165"/>
      <c r="I603" s="165"/>
      <c r="J603" s="165"/>
      <c r="K603" s="165"/>
      <c r="L603" s="165"/>
      <c r="M603" s="164"/>
      <c r="N603" s="165"/>
      <c r="O603" s="165"/>
      <c r="P603" s="149">
        <f t="shared" si="167"/>
        <v>0</v>
      </c>
      <c r="Q603" s="164"/>
      <c r="R603" s="164"/>
      <c r="S603" s="164"/>
    </row>
    <row r="604" ht="18" customHeight="1" spans="1:19">
      <c r="A604" s="160"/>
      <c r="B604" s="161" t="s">
        <v>128</v>
      </c>
      <c r="C604" s="162" t="s">
        <v>265</v>
      </c>
      <c r="D604" s="163">
        <f t="shared" si="164"/>
        <v>95.5</v>
      </c>
      <c r="E604" s="163">
        <f t="shared" si="165"/>
        <v>95.5</v>
      </c>
      <c r="F604" s="163">
        <f t="shared" si="166"/>
        <v>95.5</v>
      </c>
      <c r="G604" s="164">
        <v>95.5</v>
      </c>
      <c r="H604" s="165"/>
      <c r="I604" s="165"/>
      <c r="J604" s="165"/>
      <c r="K604" s="165"/>
      <c r="L604" s="165"/>
      <c r="M604" s="164"/>
      <c r="N604" s="165"/>
      <c r="O604" s="165"/>
      <c r="P604" s="149">
        <f t="shared" si="167"/>
        <v>0</v>
      </c>
      <c r="Q604" s="164"/>
      <c r="R604" s="164"/>
      <c r="S604" s="164"/>
    </row>
    <row r="605" ht="18" customHeight="1" spans="1:19">
      <c r="A605" s="160"/>
      <c r="B605" s="161" t="s">
        <v>215</v>
      </c>
      <c r="C605" s="162" t="s">
        <v>305</v>
      </c>
      <c r="D605" s="163">
        <f t="shared" si="164"/>
        <v>43.2</v>
      </c>
      <c r="E605" s="163">
        <f t="shared" si="165"/>
        <v>43.2</v>
      </c>
      <c r="F605" s="163">
        <f t="shared" si="166"/>
        <v>43.2</v>
      </c>
      <c r="G605" s="164">
        <v>43.2</v>
      </c>
      <c r="H605" s="165"/>
      <c r="I605" s="165"/>
      <c r="J605" s="165"/>
      <c r="K605" s="165"/>
      <c r="L605" s="165"/>
      <c r="M605" s="164"/>
      <c r="N605" s="165"/>
      <c r="O605" s="165"/>
      <c r="P605" s="149">
        <f t="shared" si="167"/>
        <v>0</v>
      </c>
      <c r="Q605" s="164"/>
      <c r="R605" s="164"/>
      <c r="S605" s="164"/>
    </row>
    <row r="606" s="125" customFormat="1" ht="18" customHeight="1" spans="1:19">
      <c r="A606" s="157" t="s">
        <v>266</v>
      </c>
      <c r="B606" s="158"/>
      <c r="C606" s="159" t="s">
        <v>267</v>
      </c>
      <c r="D606" s="153">
        <f>SUM(D607:D610)</f>
        <v>368.02</v>
      </c>
      <c r="E606" s="153">
        <f t="shared" ref="E606:S606" si="171">SUM(E607:E610)</f>
        <v>368.02</v>
      </c>
      <c r="F606" s="153">
        <f t="shared" si="171"/>
        <v>368.02</v>
      </c>
      <c r="G606" s="153">
        <f t="shared" si="171"/>
        <v>21.06</v>
      </c>
      <c r="H606" s="153">
        <f t="shared" si="171"/>
        <v>0</v>
      </c>
      <c r="I606" s="153">
        <f t="shared" si="171"/>
        <v>0</v>
      </c>
      <c r="J606" s="153">
        <f t="shared" si="171"/>
        <v>0</v>
      </c>
      <c r="K606" s="153">
        <f t="shared" si="171"/>
        <v>0</v>
      </c>
      <c r="L606" s="153">
        <f t="shared" si="171"/>
        <v>0</v>
      </c>
      <c r="M606" s="153">
        <f t="shared" si="171"/>
        <v>346.96</v>
      </c>
      <c r="N606" s="153">
        <f t="shared" si="171"/>
        <v>0</v>
      </c>
      <c r="O606" s="153">
        <f t="shared" si="171"/>
        <v>0</v>
      </c>
      <c r="P606" s="153">
        <f t="shared" si="171"/>
        <v>0</v>
      </c>
      <c r="Q606" s="153">
        <f t="shared" si="171"/>
        <v>0</v>
      </c>
      <c r="R606" s="153">
        <f t="shared" si="171"/>
        <v>0</v>
      </c>
      <c r="S606" s="153">
        <f t="shared" si="171"/>
        <v>0</v>
      </c>
    </row>
    <row r="607" s="125" customFormat="1" ht="18" customHeight="1" spans="1:19">
      <c r="A607" s="157"/>
      <c r="B607" s="181" t="s">
        <v>148</v>
      </c>
      <c r="C607" s="182" t="s">
        <v>268</v>
      </c>
      <c r="D607" s="163">
        <f t="shared" si="164"/>
        <v>24.61</v>
      </c>
      <c r="E607" s="163">
        <f t="shared" si="165"/>
        <v>24.61</v>
      </c>
      <c r="F607" s="163">
        <f t="shared" si="166"/>
        <v>24.61</v>
      </c>
      <c r="G607" s="164"/>
      <c r="H607" s="171"/>
      <c r="I607" s="171"/>
      <c r="J607" s="171"/>
      <c r="K607" s="171"/>
      <c r="L607" s="171"/>
      <c r="M607" s="164">
        <v>24.61</v>
      </c>
      <c r="N607" s="171"/>
      <c r="O607" s="171"/>
      <c r="P607" s="149">
        <f t="shared" si="167"/>
        <v>0</v>
      </c>
      <c r="Q607" s="164"/>
      <c r="R607" s="164"/>
      <c r="S607" s="164"/>
    </row>
    <row r="608" ht="18" customHeight="1" spans="1:19">
      <c r="A608" s="160"/>
      <c r="B608" s="161" t="s">
        <v>143</v>
      </c>
      <c r="C608" s="162" t="s">
        <v>275</v>
      </c>
      <c r="D608" s="163">
        <f t="shared" si="164"/>
        <v>20.74</v>
      </c>
      <c r="E608" s="163">
        <f t="shared" si="165"/>
        <v>20.74</v>
      </c>
      <c r="F608" s="163">
        <f t="shared" si="166"/>
        <v>20.74</v>
      </c>
      <c r="G608" s="164">
        <v>20.74</v>
      </c>
      <c r="H608" s="165"/>
      <c r="I608" s="165"/>
      <c r="J608" s="165"/>
      <c r="K608" s="165"/>
      <c r="L608" s="165"/>
      <c r="M608" s="164"/>
      <c r="N608" s="165"/>
      <c r="O608" s="165"/>
      <c r="P608" s="149">
        <f t="shared" si="167"/>
        <v>0</v>
      </c>
      <c r="Q608" s="164"/>
      <c r="R608" s="164"/>
      <c r="S608" s="164"/>
    </row>
    <row r="609" ht="18" customHeight="1" spans="1:19">
      <c r="A609" s="160"/>
      <c r="B609" s="161" t="s">
        <v>276</v>
      </c>
      <c r="C609" s="162" t="s">
        <v>277</v>
      </c>
      <c r="D609" s="163">
        <f t="shared" si="164"/>
        <v>0.32</v>
      </c>
      <c r="E609" s="163">
        <f t="shared" si="165"/>
        <v>0.32</v>
      </c>
      <c r="F609" s="163">
        <f t="shared" si="166"/>
        <v>0.32</v>
      </c>
      <c r="G609" s="164">
        <v>0.32</v>
      </c>
      <c r="H609" s="165"/>
      <c r="I609" s="165"/>
      <c r="J609" s="165"/>
      <c r="K609" s="165"/>
      <c r="L609" s="165"/>
      <c r="M609" s="164"/>
      <c r="N609" s="165"/>
      <c r="O609" s="165"/>
      <c r="P609" s="149">
        <f t="shared" si="167"/>
        <v>0</v>
      </c>
      <c r="Q609" s="164"/>
      <c r="R609" s="164"/>
      <c r="S609" s="164"/>
    </row>
    <row r="610" ht="18" customHeight="1" spans="1:19">
      <c r="A610" s="160"/>
      <c r="B610" s="161" t="s">
        <v>215</v>
      </c>
      <c r="C610" s="162" t="s">
        <v>323</v>
      </c>
      <c r="D610" s="163">
        <f t="shared" si="164"/>
        <v>322.35</v>
      </c>
      <c r="E610" s="163">
        <f t="shared" si="165"/>
        <v>322.35</v>
      </c>
      <c r="F610" s="163">
        <f t="shared" si="166"/>
        <v>322.35</v>
      </c>
      <c r="G610" s="164"/>
      <c r="H610" s="165"/>
      <c r="I610" s="165"/>
      <c r="J610" s="165"/>
      <c r="K610" s="165"/>
      <c r="L610" s="165"/>
      <c r="M610" s="164">
        <v>322.35</v>
      </c>
      <c r="N610" s="165"/>
      <c r="O610" s="165"/>
      <c r="P610" s="149">
        <f t="shared" si="167"/>
        <v>0</v>
      </c>
      <c r="Q610" s="164"/>
      <c r="R610" s="164"/>
      <c r="S610" s="164"/>
    </row>
    <row r="611" s="125" customFormat="1" ht="18" customHeight="1" spans="1:19">
      <c r="A611" s="157" t="s">
        <v>283</v>
      </c>
      <c r="B611" s="158"/>
      <c r="C611" s="159" t="s">
        <v>284</v>
      </c>
      <c r="D611" s="153">
        <f>SUM(D612:D615)</f>
        <v>124.26</v>
      </c>
      <c r="E611" s="153">
        <f t="shared" ref="E611:S611" si="172">SUM(E612:E615)</f>
        <v>124.26</v>
      </c>
      <c r="F611" s="153">
        <f t="shared" si="172"/>
        <v>124.26</v>
      </c>
      <c r="G611" s="153">
        <f t="shared" si="172"/>
        <v>116.97</v>
      </c>
      <c r="H611" s="153">
        <f t="shared" si="172"/>
        <v>0</v>
      </c>
      <c r="I611" s="153">
        <f t="shared" si="172"/>
        <v>0</v>
      </c>
      <c r="J611" s="153">
        <f t="shared" si="172"/>
        <v>0</v>
      </c>
      <c r="K611" s="153">
        <f t="shared" si="172"/>
        <v>0</v>
      </c>
      <c r="L611" s="153">
        <f t="shared" si="172"/>
        <v>0</v>
      </c>
      <c r="M611" s="153">
        <f t="shared" si="172"/>
        <v>7.29</v>
      </c>
      <c r="N611" s="153">
        <f t="shared" si="172"/>
        <v>0</v>
      </c>
      <c r="O611" s="153">
        <f t="shared" si="172"/>
        <v>0</v>
      </c>
      <c r="P611" s="153">
        <f t="shared" si="172"/>
        <v>0</v>
      </c>
      <c r="Q611" s="153">
        <f t="shared" si="172"/>
        <v>0</v>
      </c>
      <c r="R611" s="153">
        <f t="shared" si="172"/>
        <v>0</v>
      </c>
      <c r="S611" s="153">
        <f t="shared" si="172"/>
        <v>0</v>
      </c>
    </row>
    <row r="612" ht="18" customHeight="1" spans="1:19">
      <c r="A612" s="160"/>
      <c r="B612" s="161" t="s">
        <v>152</v>
      </c>
      <c r="C612" s="162" t="s">
        <v>285</v>
      </c>
      <c r="D612" s="163">
        <f t="shared" si="164"/>
        <v>111.01</v>
      </c>
      <c r="E612" s="163">
        <f t="shared" si="165"/>
        <v>111.01</v>
      </c>
      <c r="F612" s="163">
        <f t="shared" si="166"/>
        <v>111.01</v>
      </c>
      <c r="G612" s="164">
        <v>111.01</v>
      </c>
      <c r="H612" s="165"/>
      <c r="I612" s="165"/>
      <c r="J612" s="165"/>
      <c r="K612" s="165"/>
      <c r="L612" s="165"/>
      <c r="M612" s="164"/>
      <c r="N612" s="165"/>
      <c r="O612" s="165"/>
      <c r="P612" s="149">
        <f t="shared" si="167"/>
        <v>0</v>
      </c>
      <c r="Q612" s="164"/>
      <c r="R612" s="164"/>
      <c r="S612" s="164"/>
    </row>
    <row r="613" ht="18" customHeight="1" spans="1:19">
      <c r="A613" s="160"/>
      <c r="B613" s="161" t="s">
        <v>227</v>
      </c>
      <c r="C613" s="162" t="s">
        <v>297</v>
      </c>
      <c r="D613" s="163">
        <f t="shared" si="164"/>
        <v>5.32</v>
      </c>
      <c r="E613" s="163">
        <f t="shared" si="165"/>
        <v>5.32</v>
      </c>
      <c r="F613" s="163">
        <f t="shared" si="166"/>
        <v>5.32</v>
      </c>
      <c r="G613" s="164">
        <v>5.32</v>
      </c>
      <c r="H613" s="165"/>
      <c r="I613" s="165"/>
      <c r="J613" s="165"/>
      <c r="K613" s="165"/>
      <c r="L613" s="165"/>
      <c r="M613" s="164"/>
      <c r="N613" s="165"/>
      <c r="O613" s="165"/>
      <c r="P613" s="149">
        <f t="shared" si="167"/>
        <v>0</v>
      </c>
      <c r="Q613" s="164"/>
      <c r="R613" s="164"/>
      <c r="S613" s="164"/>
    </row>
    <row r="614" ht="18" customHeight="1" spans="1:19">
      <c r="A614" s="160"/>
      <c r="B614" s="161" t="s">
        <v>172</v>
      </c>
      <c r="C614" s="162" t="s">
        <v>298</v>
      </c>
      <c r="D614" s="163">
        <f t="shared" si="164"/>
        <v>7.29</v>
      </c>
      <c r="E614" s="163">
        <f t="shared" si="165"/>
        <v>7.29</v>
      </c>
      <c r="F614" s="163">
        <f t="shared" si="166"/>
        <v>7.29</v>
      </c>
      <c r="G614" s="164"/>
      <c r="H614" s="165"/>
      <c r="I614" s="165"/>
      <c r="J614" s="165"/>
      <c r="K614" s="165"/>
      <c r="L614" s="165"/>
      <c r="M614" s="164">
        <v>7.29</v>
      </c>
      <c r="N614" s="165"/>
      <c r="O614" s="165"/>
      <c r="P614" s="149">
        <f t="shared" si="167"/>
        <v>0</v>
      </c>
      <c r="Q614" s="164"/>
      <c r="R614" s="164"/>
      <c r="S614" s="164"/>
    </row>
    <row r="615" ht="18" customHeight="1" spans="1:19">
      <c r="A615" s="160"/>
      <c r="B615" s="161" t="s">
        <v>215</v>
      </c>
      <c r="C615" s="162" t="s">
        <v>286</v>
      </c>
      <c r="D615" s="163">
        <f t="shared" si="164"/>
        <v>0.64</v>
      </c>
      <c r="E615" s="163">
        <f t="shared" si="165"/>
        <v>0.64</v>
      </c>
      <c r="F615" s="163">
        <f t="shared" si="166"/>
        <v>0.64</v>
      </c>
      <c r="G615" s="164">
        <v>0.64</v>
      </c>
      <c r="H615" s="165"/>
      <c r="I615" s="165"/>
      <c r="J615" s="165"/>
      <c r="K615" s="165"/>
      <c r="L615" s="165"/>
      <c r="M615" s="164"/>
      <c r="N615" s="165"/>
      <c r="O615" s="165"/>
      <c r="P615" s="149">
        <f t="shared" si="167"/>
        <v>0</v>
      </c>
      <c r="Q615" s="164"/>
      <c r="R615" s="164"/>
      <c r="S615" s="164"/>
    </row>
    <row r="616" s="125" customFormat="1" ht="18" customHeight="1" spans="1:19">
      <c r="A616" s="166" t="s">
        <v>324</v>
      </c>
      <c r="B616" s="167"/>
      <c r="C616" s="168"/>
      <c r="D616" s="153">
        <f>SUM(D617,D630,D635)</f>
        <v>1131.14</v>
      </c>
      <c r="E616" s="153">
        <f t="shared" ref="E616:S616" si="173">SUM(E617,E630,E635)</f>
        <v>1131.14</v>
      </c>
      <c r="F616" s="153">
        <f t="shared" si="173"/>
        <v>1131.14</v>
      </c>
      <c r="G616" s="153">
        <f t="shared" si="173"/>
        <v>750.54</v>
      </c>
      <c r="H616" s="153">
        <f t="shared" si="173"/>
        <v>0</v>
      </c>
      <c r="I616" s="153">
        <f t="shared" si="173"/>
        <v>0</v>
      </c>
      <c r="J616" s="153">
        <f t="shared" si="173"/>
        <v>0</v>
      </c>
      <c r="K616" s="153">
        <f t="shared" si="173"/>
        <v>0</v>
      </c>
      <c r="L616" s="153">
        <f t="shared" si="173"/>
        <v>0</v>
      </c>
      <c r="M616" s="153">
        <f t="shared" si="173"/>
        <v>380.6</v>
      </c>
      <c r="N616" s="153">
        <f t="shared" si="173"/>
        <v>0</v>
      </c>
      <c r="O616" s="153">
        <f t="shared" si="173"/>
        <v>0</v>
      </c>
      <c r="P616" s="153">
        <f t="shared" si="173"/>
        <v>0</v>
      </c>
      <c r="Q616" s="153">
        <f t="shared" si="173"/>
        <v>0</v>
      </c>
      <c r="R616" s="153">
        <f t="shared" si="173"/>
        <v>0</v>
      </c>
      <c r="S616" s="153">
        <f t="shared" si="173"/>
        <v>0</v>
      </c>
    </row>
    <row r="617" s="125" customFormat="1" ht="18" customHeight="1" spans="1:19">
      <c r="A617" s="157" t="s">
        <v>288</v>
      </c>
      <c r="B617" s="158"/>
      <c r="C617" s="159" t="s">
        <v>255</v>
      </c>
      <c r="D617" s="153">
        <f>SUM(D618:D624,D628:D629)</f>
        <v>736.05</v>
      </c>
      <c r="E617" s="153">
        <f t="shared" ref="E617:S617" si="174">SUM(E618:E624,E628:E629)</f>
        <v>736.05</v>
      </c>
      <c r="F617" s="153">
        <f t="shared" si="174"/>
        <v>736.05</v>
      </c>
      <c r="G617" s="153">
        <f t="shared" si="174"/>
        <v>736.05</v>
      </c>
      <c r="H617" s="153">
        <f t="shared" si="174"/>
        <v>0</v>
      </c>
      <c r="I617" s="153">
        <f t="shared" si="174"/>
        <v>0</v>
      </c>
      <c r="J617" s="153">
        <f t="shared" si="174"/>
        <v>0</v>
      </c>
      <c r="K617" s="153">
        <f t="shared" si="174"/>
        <v>0</v>
      </c>
      <c r="L617" s="153">
        <f t="shared" si="174"/>
        <v>0</v>
      </c>
      <c r="M617" s="153">
        <f t="shared" si="174"/>
        <v>0</v>
      </c>
      <c r="N617" s="153">
        <f t="shared" si="174"/>
        <v>0</v>
      </c>
      <c r="O617" s="153">
        <f t="shared" si="174"/>
        <v>0</v>
      </c>
      <c r="P617" s="153">
        <f t="shared" si="174"/>
        <v>0</v>
      </c>
      <c r="Q617" s="153">
        <f t="shared" si="174"/>
        <v>0</v>
      </c>
      <c r="R617" s="153">
        <f t="shared" si="174"/>
        <v>0</v>
      </c>
      <c r="S617" s="153">
        <f t="shared" si="174"/>
        <v>0</v>
      </c>
    </row>
    <row r="618" ht="18" customHeight="1" spans="1:19">
      <c r="A618" s="160"/>
      <c r="B618" s="161" t="s">
        <v>148</v>
      </c>
      <c r="C618" s="162" t="s">
        <v>256</v>
      </c>
      <c r="D618" s="163">
        <f t="shared" si="164"/>
        <v>176.69</v>
      </c>
      <c r="E618" s="163">
        <f t="shared" si="165"/>
        <v>176.69</v>
      </c>
      <c r="F618" s="163">
        <f t="shared" si="166"/>
        <v>176.69</v>
      </c>
      <c r="G618" s="164">
        <v>176.69</v>
      </c>
      <c r="H618" s="165"/>
      <c r="I618" s="165"/>
      <c r="J618" s="165"/>
      <c r="K618" s="165"/>
      <c r="L618" s="165"/>
      <c r="M618" s="164"/>
      <c r="N618" s="165"/>
      <c r="O618" s="165"/>
      <c r="P618" s="149">
        <f t="shared" si="167"/>
        <v>0</v>
      </c>
      <c r="Q618" s="164"/>
      <c r="R618" s="164"/>
      <c r="S618" s="164"/>
    </row>
    <row r="619" ht="18" customHeight="1" spans="1:19">
      <c r="A619" s="160"/>
      <c r="B619" s="161" t="s">
        <v>152</v>
      </c>
      <c r="C619" s="162" t="s">
        <v>257</v>
      </c>
      <c r="D619" s="163">
        <f t="shared" si="164"/>
        <v>81.15</v>
      </c>
      <c r="E619" s="163">
        <f t="shared" si="165"/>
        <v>81.15</v>
      </c>
      <c r="F619" s="163">
        <f t="shared" si="166"/>
        <v>81.15</v>
      </c>
      <c r="G619" s="164">
        <v>81.15</v>
      </c>
      <c r="H619" s="165"/>
      <c r="I619" s="165"/>
      <c r="J619" s="165"/>
      <c r="K619" s="165"/>
      <c r="L619" s="165"/>
      <c r="M619" s="164"/>
      <c r="N619" s="165"/>
      <c r="O619" s="165"/>
      <c r="P619" s="149">
        <f t="shared" si="167"/>
        <v>0</v>
      </c>
      <c r="Q619" s="164"/>
      <c r="R619" s="164"/>
      <c r="S619" s="164"/>
    </row>
    <row r="620" ht="18" customHeight="1" spans="1:19">
      <c r="A620" s="160"/>
      <c r="B620" s="161" t="s">
        <v>162</v>
      </c>
      <c r="C620" s="162" t="s">
        <v>258</v>
      </c>
      <c r="D620" s="163">
        <f t="shared" si="164"/>
        <v>41.83</v>
      </c>
      <c r="E620" s="163">
        <f t="shared" si="165"/>
        <v>41.83</v>
      </c>
      <c r="F620" s="163">
        <f t="shared" si="166"/>
        <v>41.83</v>
      </c>
      <c r="G620" s="164">
        <v>41.83</v>
      </c>
      <c r="H620" s="165"/>
      <c r="I620" s="165"/>
      <c r="J620" s="165"/>
      <c r="K620" s="165"/>
      <c r="L620" s="165"/>
      <c r="M620" s="164"/>
      <c r="N620" s="165"/>
      <c r="O620" s="165"/>
      <c r="P620" s="149">
        <f t="shared" si="167"/>
        <v>0</v>
      </c>
      <c r="Q620" s="164"/>
      <c r="R620" s="164"/>
      <c r="S620" s="164"/>
    </row>
    <row r="621" ht="18" customHeight="1" spans="1:19">
      <c r="A621" s="160"/>
      <c r="B621" s="161" t="s">
        <v>168</v>
      </c>
      <c r="C621" s="162" t="s">
        <v>289</v>
      </c>
      <c r="D621" s="163">
        <f t="shared" si="164"/>
        <v>224.35</v>
      </c>
      <c r="E621" s="163">
        <f t="shared" si="165"/>
        <v>224.35</v>
      </c>
      <c r="F621" s="163">
        <f t="shared" si="166"/>
        <v>224.35</v>
      </c>
      <c r="G621" s="164">
        <v>224.35</v>
      </c>
      <c r="H621" s="165"/>
      <c r="I621" s="165"/>
      <c r="J621" s="165"/>
      <c r="K621" s="165"/>
      <c r="L621" s="165"/>
      <c r="M621" s="164"/>
      <c r="N621" s="165"/>
      <c r="O621" s="165"/>
      <c r="P621" s="149">
        <f t="shared" si="167"/>
        <v>0</v>
      </c>
      <c r="Q621" s="164"/>
      <c r="R621" s="164"/>
      <c r="S621" s="164"/>
    </row>
    <row r="622" ht="18" customHeight="1" spans="1:19">
      <c r="A622" s="160"/>
      <c r="B622" s="161" t="s">
        <v>172</v>
      </c>
      <c r="C622" s="162" t="s">
        <v>259</v>
      </c>
      <c r="D622" s="163">
        <f t="shared" si="164"/>
        <v>88.8</v>
      </c>
      <c r="E622" s="163">
        <f t="shared" si="165"/>
        <v>88.8</v>
      </c>
      <c r="F622" s="163">
        <f t="shared" si="166"/>
        <v>88.8</v>
      </c>
      <c r="G622" s="164">
        <v>88.8</v>
      </c>
      <c r="H622" s="165"/>
      <c r="I622" s="165"/>
      <c r="J622" s="165"/>
      <c r="K622" s="165"/>
      <c r="L622" s="165"/>
      <c r="M622" s="164"/>
      <c r="N622" s="165"/>
      <c r="O622" s="165"/>
      <c r="P622" s="149">
        <f t="shared" si="167"/>
        <v>0</v>
      </c>
      <c r="Q622" s="164"/>
      <c r="R622" s="164"/>
      <c r="S622" s="164"/>
    </row>
    <row r="623" ht="18" customHeight="1" spans="1:19">
      <c r="A623" s="160"/>
      <c r="B623" s="161" t="s">
        <v>125</v>
      </c>
      <c r="C623" s="162" t="s">
        <v>260</v>
      </c>
      <c r="D623" s="163">
        <f t="shared" si="164"/>
        <v>59.4</v>
      </c>
      <c r="E623" s="163">
        <f t="shared" si="165"/>
        <v>59.4</v>
      </c>
      <c r="F623" s="163">
        <f t="shared" si="166"/>
        <v>59.4</v>
      </c>
      <c r="G623" s="164">
        <v>59.4</v>
      </c>
      <c r="H623" s="165"/>
      <c r="I623" s="165"/>
      <c r="J623" s="165"/>
      <c r="K623" s="165"/>
      <c r="L623" s="165"/>
      <c r="M623" s="164"/>
      <c r="N623" s="165"/>
      <c r="O623" s="165"/>
      <c r="P623" s="149">
        <f t="shared" si="167"/>
        <v>0</v>
      </c>
      <c r="Q623" s="164"/>
      <c r="R623" s="164"/>
      <c r="S623" s="164"/>
    </row>
    <row r="624" ht="18" customHeight="1" spans="1:19">
      <c r="A624" s="160"/>
      <c r="B624" s="161" t="s">
        <v>127</v>
      </c>
      <c r="C624" s="162" t="s">
        <v>261</v>
      </c>
      <c r="D624" s="163">
        <f t="shared" si="164"/>
        <v>6.72</v>
      </c>
      <c r="E624" s="163">
        <f t="shared" si="165"/>
        <v>6.72</v>
      </c>
      <c r="F624" s="163">
        <f t="shared" si="166"/>
        <v>6.72</v>
      </c>
      <c r="G624" s="164">
        <v>6.72</v>
      </c>
      <c r="H624" s="165"/>
      <c r="I624" s="165"/>
      <c r="J624" s="165"/>
      <c r="K624" s="165"/>
      <c r="L624" s="165"/>
      <c r="M624" s="164"/>
      <c r="N624" s="165"/>
      <c r="O624" s="165"/>
      <c r="P624" s="149">
        <f t="shared" si="167"/>
        <v>0</v>
      </c>
      <c r="Q624" s="164"/>
      <c r="R624" s="164"/>
      <c r="S624" s="164"/>
    </row>
    <row r="625" ht="18" customHeight="1" spans="1:19">
      <c r="A625" s="160"/>
      <c r="B625" s="161"/>
      <c r="C625" s="162" t="s">
        <v>262</v>
      </c>
      <c r="D625" s="163">
        <f t="shared" si="164"/>
        <v>1.08</v>
      </c>
      <c r="E625" s="163">
        <f t="shared" si="165"/>
        <v>1.08</v>
      </c>
      <c r="F625" s="163">
        <f t="shared" si="166"/>
        <v>1.08</v>
      </c>
      <c r="G625" s="164">
        <v>1.08</v>
      </c>
      <c r="H625" s="165"/>
      <c r="I625" s="165"/>
      <c r="J625" s="165"/>
      <c r="K625" s="165"/>
      <c r="L625" s="165"/>
      <c r="M625" s="164"/>
      <c r="N625" s="165"/>
      <c r="O625" s="165"/>
      <c r="P625" s="149">
        <f t="shared" si="167"/>
        <v>0</v>
      </c>
      <c r="Q625" s="164"/>
      <c r="R625" s="164"/>
      <c r="S625" s="164"/>
    </row>
    <row r="626" ht="18" customHeight="1" spans="1:19">
      <c r="A626" s="160"/>
      <c r="B626" s="161"/>
      <c r="C626" s="162" t="s">
        <v>263</v>
      </c>
      <c r="D626" s="163">
        <f t="shared" si="164"/>
        <v>2.52</v>
      </c>
      <c r="E626" s="163">
        <f t="shared" si="165"/>
        <v>2.52</v>
      </c>
      <c r="F626" s="163">
        <f t="shared" si="166"/>
        <v>2.52</v>
      </c>
      <c r="G626" s="164">
        <v>2.52</v>
      </c>
      <c r="H626" s="165"/>
      <c r="I626" s="165"/>
      <c r="J626" s="165"/>
      <c r="K626" s="165"/>
      <c r="L626" s="165"/>
      <c r="M626" s="164"/>
      <c r="N626" s="165"/>
      <c r="O626" s="165"/>
      <c r="P626" s="149">
        <f t="shared" si="167"/>
        <v>0</v>
      </c>
      <c r="Q626" s="164"/>
      <c r="R626" s="164"/>
      <c r="S626" s="164"/>
    </row>
    <row r="627" ht="18" customHeight="1" spans="1:19">
      <c r="A627" s="160"/>
      <c r="B627" s="161"/>
      <c r="C627" s="162" t="s">
        <v>264</v>
      </c>
      <c r="D627" s="163">
        <f t="shared" si="164"/>
        <v>3.12</v>
      </c>
      <c r="E627" s="163">
        <f t="shared" si="165"/>
        <v>3.12</v>
      </c>
      <c r="F627" s="163">
        <f t="shared" si="166"/>
        <v>3.12</v>
      </c>
      <c r="G627" s="164">
        <v>3.12</v>
      </c>
      <c r="H627" s="165"/>
      <c r="I627" s="165"/>
      <c r="J627" s="165"/>
      <c r="K627" s="165"/>
      <c r="L627" s="165"/>
      <c r="M627" s="164"/>
      <c r="N627" s="165"/>
      <c r="O627" s="165"/>
      <c r="P627" s="149">
        <f t="shared" si="167"/>
        <v>0</v>
      </c>
      <c r="Q627" s="164"/>
      <c r="R627" s="164"/>
      <c r="S627" s="164"/>
    </row>
    <row r="628" ht="18" customHeight="1" spans="1:19">
      <c r="A628" s="160"/>
      <c r="B628" s="161" t="s">
        <v>128</v>
      </c>
      <c r="C628" s="162" t="s">
        <v>265</v>
      </c>
      <c r="D628" s="163">
        <f t="shared" si="164"/>
        <v>46.31</v>
      </c>
      <c r="E628" s="163">
        <f t="shared" si="165"/>
        <v>46.31</v>
      </c>
      <c r="F628" s="163">
        <f t="shared" si="166"/>
        <v>46.31</v>
      </c>
      <c r="G628" s="164">
        <v>46.31</v>
      </c>
      <c r="H628" s="165"/>
      <c r="I628" s="165"/>
      <c r="J628" s="165"/>
      <c r="K628" s="165"/>
      <c r="L628" s="165"/>
      <c r="M628" s="164"/>
      <c r="N628" s="165"/>
      <c r="O628" s="165"/>
      <c r="P628" s="149">
        <f t="shared" si="167"/>
        <v>0</v>
      </c>
      <c r="Q628" s="164"/>
      <c r="R628" s="164"/>
      <c r="S628" s="164"/>
    </row>
    <row r="629" ht="18" customHeight="1" spans="1:19">
      <c r="A629" s="160"/>
      <c r="B629" s="161" t="s">
        <v>215</v>
      </c>
      <c r="C629" s="162" t="s">
        <v>305</v>
      </c>
      <c r="D629" s="163">
        <f t="shared" si="164"/>
        <v>10.8</v>
      </c>
      <c r="E629" s="163">
        <f t="shared" si="165"/>
        <v>10.8</v>
      </c>
      <c r="F629" s="163">
        <f t="shared" si="166"/>
        <v>10.8</v>
      </c>
      <c r="G629" s="164">
        <v>10.8</v>
      </c>
      <c r="H629" s="165"/>
      <c r="I629" s="165"/>
      <c r="J629" s="165"/>
      <c r="K629" s="165"/>
      <c r="L629" s="165"/>
      <c r="M629" s="164"/>
      <c r="N629" s="165"/>
      <c r="O629" s="165"/>
      <c r="P629" s="149">
        <f t="shared" si="167"/>
        <v>0</v>
      </c>
      <c r="Q629" s="164"/>
      <c r="R629" s="164"/>
      <c r="S629" s="164"/>
    </row>
    <row r="630" s="125" customFormat="1" ht="18" customHeight="1" spans="1:19">
      <c r="A630" s="157" t="s">
        <v>266</v>
      </c>
      <c r="B630" s="158"/>
      <c r="C630" s="159" t="s">
        <v>267</v>
      </c>
      <c r="D630" s="153">
        <f>SUM(D631:D634)</f>
        <v>377.17</v>
      </c>
      <c r="E630" s="153">
        <f t="shared" ref="E630:S630" si="175">SUM(E631:E634)</f>
        <v>377.17</v>
      </c>
      <c r="F630" s="153">
        <f t="shared" si="175"/>
        <v>377.17</v>
      </c>
      <c r="G630" s="153">
        <f t="shared" si="175"/>
        <v>10.19</v>
      </c>
      <c r="H630" s="153">
        <f t="shared" si="175"/>
        <v>0</v>
      </c>
      <c r="I630" s="153">
        <f t="shared" si="175"/>
        <v>0</v>
      </c>
      <c r="J630" s="153">
        <f t="shared" si="175"/>
        <v>0</v>
      </c>
      <c r="K630" s="153">
        <f t="shared" si="175"/>
        <v>0</v>
      </c>
      <c r="L630" s="153">
        <f t="shared" si="175"/>
        <v>0</v>
      </c>
      <c r="M630" s="153">
        <f t="shared" si="175"/>
        <v>366.98</v>
      </c>
      <c r="N630" s="153">
        <f t="shared" si="175"/>
        <v>0</v>
      </c>
      <c r="O630" s="153">
        <f t="shared" si="175"/>
        <v>0</v>
      </c>
      <c r="P630" s="153">
        <f t="shared" si="175"/>
        <v>0</v>
      </c>
      <c r="Q630" s="153">
        <f t="shared" si="175"/>
        <v>0</v>
      </c>
      <c r="R630" s="153">
        <f t="shared" si="175"/>
        <v>0</v>
      </c>
      <c r="S630" s="153">
        <f t="shared" si="175"/>
        <v>0</v>
      </c>
    </row>
    <row r="631" s="125" customFormat="1" ht="18" customHeight="1" spans="1:19">
      <c r="A631" s="157"/>
      <c r="B631" s="181" t="s">
        <v>148</v>
      </c>
      <c r="C631" s="182" t="s">
        <v>268</v>
      </c>
      <c r="D631" s="163">
        <f t="shared" si="164"/>
        <v>15.8</v>
      </c>
      <c r="E631" s="163">
        <f t="shared" si="165"/>
        <v>15.8</v>
      </c>
      <c r="F631" s="163">
        <f t="shared" si="166"/>
        <v>15.8</v>
      </c>
      <c r="G631" s="164"/>
      <c r="H631" s="171"/>
      <c r="I631" s="171"/>
      <c r="J631" s="171"/>
      <c r="K631" s="171"/>
      <c r="L631" s="171"/>
      <c r="M631" s="164">
        <v>15.8</v>
      </c>
      <c r="N631" s="171"/>
      <c r="O631" s="171"/>
      <c r="P631" s="149">
        <f t="shared" si="167"/>
        <v>0</v>
      </c>
      <c r="Q631" s="164"/>
      <c r="R631" s="164"/>
      <c r="S631" s="164"/>
    </row>
    <row r="632" ht="18" customHeight="1" spans="1:19">
      <c r="A632" s="160"/>
      <c r="B632" s="161" t="s">
        <v>143</v>
      </c>
      <c r="C632" s="162" t="s">
        <v>275</v>
      </c>
      <c r="D632" s="163">
        <f t="shared" si="164"/>
        <v>10.04</v>
      </c>
      <c r="E632" s="163">
        <f t="shared" si="165"/>
        <v>10.04</v>
      </c>
      <c r="F632" s="163">
        <f t="shared" si="166"/>
        <v>10.04</v>
      </c>
      <c r="G632" s="164">
        <v>10.04</v>
      </c>
      <c r="H632" s="165"/>
      <c r="I632" s="165"/>
      <c r="J632" s="165"/>
      <c r="K632" s="165"/>
      <c r="L632" s="165"/>
      <c r="M632" s="164"/>
      <c r="N632" s="165"/>
      <c r="O632" s="165"/>
      <c r="P632" s="149">
        <f t="shared" si="167"/>
        <v>0</v>
      </c>
      <c r="Q632" s="164"/>
      <c r="R632" s="164"/>
      <c r="S632" s="164"/>
    </row>
    <row r="633" ht="18" customHeight="1" spans="1:19">
      <c r="A633" s="160"/>
      <c r="B633" s="161" t="s">
        <v>276</v>
      </c>
      <c r="C633" s="162" t="s">
        <v>277</v>
      </c>
      <c r="D633" s="163">
        <f t="shared" si="164"/>
        <v>0.15</v>
      </c>
      <c r="E633" s="163">
        <f t="shared" si="165"/>
        <v>0.15</v>
      </c>
      <c r="F633" s="163">
        <f t="shared" si="166"/>
        <v>0.15</v>
      </c>
      <c r="G633" s="164">
        <v>0.15</v>
      </c>
      <c r="H633" s="165"/>
      <c r="I633" s="165"/>
      <c r="J633" s="165"/>
      <c r="K633" s="165"/>
      <c r="L633" s="165"/>
      <c r="M633" s="164"/>
      <c r="N633" s="165"/>
      <c r="O633" s="165"/>
      <c r="P633" s="149">
        <f t="shared" si="167"/>
        <v>0</v>
      </c>
      <c r="Q633" s="164"/>
      <c r="R633" s="164"/>
      <c r="S633" s="164"/>
    </row>
    <row r="634" ht="18" customHeight="1" spans="1:19">
      <c r="A634" s="160"/>
      <c r="B634" s="161" t="s">
        <v>215</v>
      </c>
      <c r="C634" s="162" t="s">
        <v>323</v>
      </c>
      <c r="D634" s="163">
        <f t="shared" si="164"/>
        <v>351.18</v>
      </c>
      <c r="E634" s="163">
        <f t="shared" si="165"/>
        <v>351.18</v>
      </c>
      <c r="F634" s="163">
        <f t="shared" si="166"/>
        <v>351.18</v>
      </c>
      <c r="G634" s="164"/>
      <c r="H634" s="165"/>
      <c r="I634" s="165"/>
      <c r="J634" s="165"/>
      <c r="K634" s="165"/>
      <c r="L634" s="165"/>
      <c r="M634" s="164">
        <v>351.18</v>
      </c>
      <c r="N634" s="165"/>
      <c r="O634" s="165"/>
      <c r="P634" s="149">
        <f t="shared" si="167"/>
        <v>0</v>
      </c>
      <c r="Q634" s="164"/>
      <c r="R634" s="164"/>
      <c r="S634" s="164"/>
    </row>
    <row r="635" s="125" customFormat="1" ht="18" customHeight="1" spans="1:19">
      <c r="A635" s="157" t="s">
        <v>283</v>
      </c>
      <c r="B635" s="158"/>
      <c r="C635" s="159" t="s">
        <v>284</v>
      </c>
      <c r="D635" s="153">
        <f>SUM(D636:D639)</f>
        <v>17.92</v>
      </c>
      <c r="E635" s="153">
        <f t="shared" ref="E635:S635" si="176">SUM(E636:E639)</f>
        <v>17.92</v>
      </c>
      <c r="F635" s="153">
        <f t="shared" si="176"/>
        <v>17.92</v>
      </c>
      <c r="G635" s="153">
        <f t="shared" si="176"/>
        <v>4.3</v>
      </c>
      <c r="H635" s="153">
        <f t="shared" si="176"/>
        <v>0</v>
      </c>
      <c r="I635" s="153">
        <f t="shared" si="176"/>
        <v>0</v>
      </c>
      <c r="J635" s="153">
        <f t="shared" si="176"/>
        <v>0</v>
      </c>
      <c r="K635" s="153">
        <f t="shared" si="176"/>
        <v>0</v>
      </c>
      <c r="L635" s="153">
        <f t="shared" si="176"/>
        <v>0</v>
      </c>
      <c r="M635" s="153">
        <f t="shared" si="176"/>
        <v>13.62</v>
      </c>
      <c r="N635" s="153">
        <f t="shared" si="176"/>
        <v>0</v>
      </c>
      <c r="O635" s="153">
        <f t="shared" si="176"/>
        <v>0</v>
      </c>
      <c r="P635" s="153">
        <f t="shared" si="176"/>
        <v>0</v>
      </c>
      <c r="Q635" s="153">
        <f t="shared" si="176"/>
        <v>0</v>
      </c>
      <c r="R635" s="153">
        <f t="shared" si="176"/>
        <v>0</v>
      </c>
      <c r="S635" s="153">
        <f t="shared" si="176"/>
        <v>0</v>
      </c>
    </row>
    <row r="636" ht="18" customHeight="1" spans="1:19">
      <c r="A636" s="160"/>
      <c r="B636" s="161" t="s">
        <v>152</v>
      </c>
      <c r="C636" s="162" t="s">
        <v>285</v>
      </c>
      <c r="D636" s="163">
        <f t="shared" si="164"/>
        <v>3.2</v>
      </c>
      <c r="E636" s="163">
        <f t="shared" si="165"/>
        <v>3.2</v>
      </c>
      <c r="F636" s="163">
        <f t="shared" si="166"/>
        <v>3.2</v>
      </c>
      <c r="G636" s="164">
        <v>3.2</v>
      </c>
      <c r="H636" s="165"/>
      <c r="I636" s="165"/>
      <c r="J636" s="165"/>
      <c r="K636" s="165"/>
      <c r="L636" s="165"/>
      <c r="M636" s="164"/>
      <c r="N636" s="165"/>
      <c r="O636" s="165"/>
      <c r="P636" s="149">
        <f t="shared" si="167"/>
        <v>0</v>
      </c>
      <c r="Q636" s="164"/>
      <c r="R636" s="164"/>
      <c r="S636" s="164"/>
    </row>
    <row r="637" ht="18" customHeight="1" spans="1:19">
      <c r="A637" s="160"/>
      <c r="B637" s="161" t="s">
        <v>227</v>
      </c>
      <c r="C637" s="162" t="s">
        <v>297</v>
      </c>
      <c r="D637" s="163">
        <f t="shared" si="164"/>
        <v>0.46</v>
      </c>
      <c r="E637" s="163">
        <f t="shared" si="165"/>
        <v>0.46</v>
      </c>
      <c r="F637" s="163">
        <f t="shared" si="166"/>
        <v>0.46</v>
      </c>
      <c r="G637" s="164">
        <v>0.46</v>
      </c>
      <c r="H637" s="165"/>
      <c r="I637" s="165"/>
      <c r="J637" s="165"/>
      <c r="K637" s="165"/>
      <c r="L637" s="165"/>
      <c r="M637" s="164"/>
      <c r="N637" s="165"/>
      <c r="O637" s="165"/>
      <c r="P637" s="149">
        <f t="shared" si="167"/>
        <v>0</v>
      </c>
      <c r="Q637" s="164"/>
      <c r="R637" s="164"/>
      <c r="S637" s="164"/>
    </row>
    <row r="638" ht="18" customHeight="1" spans="1:19">
      <c r="A638" s="160"/>
      <c r="B638" s="161" t="s">
        <v>172</v>
      </c>
      <c r="C638" s="162" t="s">
        <v>298</v>
      </c>
      <c r="D638" s="163">
        <f t="shared" si="164"/>
        <v>14.24</v>
      </c>
      <c r="E638" s="163">
        <f t="shared" si="165"/>
        <v>14.24</v>
      </c>
      <c r="F638" s="163">
        <f t="shared" si="166"/>
        <v>14.24</v>
      </c>
      <c r="G638" s="164">
        <v>0.62</v>
      </c>
      <c r="H638" s="165"/>
      <c r="I638" s="165"/>
      <c r="J638" s="165"/>
      <c r="K638" s="165"/>
      <c r="L638" s="165"/>
      <c r="M638" s="164">
        <v>13.62</v>
      </c>
      <c r="N638" s="165"/>
      <c r="O638" s="165"/>
      <c r="P638" s="149">
        <f t="shared" si="167"/>
        <v>0</v>
      </c>
      <c r="Q638" s="164"/>
      <c r="R638" s="164"/>
      <c r="S638" s="164"/>
    </row>
    <row r="639" ht="18" customHeight="1" spans="1:19">
      <c r="A639" s="160"/>
      <c r="B639" s="161" t="s">
        <v>215</v>
      </c>
      <c r="C639" s="162" t="s">
        <v>286</v>
      </c>
      <c r="D639" s="163">
        <f t="shared" si="164"/>
        <v>0.02</v>
      </c>
      <c r="E639" s="163">
        <f t="shared" si="165"/>
        <v>0.02</v>
      </c>
      <c r="F639" s="163">
        <f t="shared" si="166"/>
        <v>0.02</v>
      </c>
      <c r="G639" s="164">
        <v>0.02</v>
      </c>
      <c r="H639" s="165"/>
      <c r="I639" s="165"/>
      <c r="J639" s="165"/>
      <c r="K639" s="165"/>
      <c r="L639" s="165"/>
      <c r="M639" s="164"/>
      <c r="N639" s="165"/>
      <c r="O639" s="165"/>
      <c r="P639" s="149">
        <f t="shared" si="167"/>
        <v>0</v>
      </c>
      <c r="Q639" s="164"/>
      <c r="R639" s="164"/>
      <c r="S639" s="164"/>
    </row>
    <row r="640" s="125" customFormat="1" ht="18" customHeight="1" spans="1:19">
      <c r="A640" s="166" t="s">
        <v>325</v>
      </c>
      <c r="B640" s="167"/>
      <c r="C640" s="168"/>
      <c r="D640" s="153">
        <f>SUM(D641,D654,D658)</f>
        <v>3198.97</v>
      </c>
      <c r="E640" s="153">
        <f t="shared" ref="E640:S640" si="177">SUM(E641,E654,E658)</f>
        <v>3198.97</v>
      </c>
      <c r="F640" s="153">
        <f t="shared" si="177"/>
        <v>3198.97</v>
      </c>
      <c r="G640" s="153">
        <f t="shared" si="177"/>
        <v>3065.54</v>
      </c>
      <c r="H640" s="153">
        <f t="shared" si="177"/>
        <v>0</v>
      </c>
      <c r="I640" s="153">
        <f t="shared" si="177"/>
        <v>0</v>
      </c>
      <c r="J640" s="153">
        <f t="shared" si="177"/>
        <v>0</v>
      </c>
      <c r="K640" s="153">
        <f t="shared" si="177"/>
        <v>0</v>
      </c>
      <c r="L640" s="153">
        <f t="shared" si="177"/>
        <v>0</v>
      </c>
      <c r="M640" s="153">
        <f t="shared" si="177"/>
        <v>133.43</v>
      </c>
      <c r="N640" s="153">
        <f t="shared" si="177"/>
        <v>0</v>
      </c>
      <c r="O640" s="153">
        <f t="shared" si="177"/>
        <v>0</v>
      </c>
      <c r="P640" s="153">
        <f t="shared" si="177"/>
        <v>0</v>
      </c>
      <c r="Q640" s="153">
        <f t="shared" si="177"/>
        <v>0</v>
      </c>
      <c r="R640" s="153">
        <f t="shared" si="177"/>
        <v>0</v>
      </c>
      <c r="S640" s="153">
        <f t="shared" si="177"/>
        <v>0</v>
      </c>
    </row>
    <row r="641" s="125" customFormat="1" ht="18" customHeight="1" spans="1:19">
      <c r="A641" s="157" t="s">
        <v>288</v>
      </c>
      <c r="B641" s="158"/>
      <c r="C641" s="159" t="s">
        <v>255</v>
      </c>
      <c r="D641" s="153">
        <f>SUM(D642:D648,D652:D653)</f>
        <v>2706.64</v>
      </c>
      <c r="E641" s="153">
        <f t="shared" ref="E641:S641" si="178">SUM(E642:E648,E652:E653)</f>
        <v>2706.64</v>
      </c>
      <c r="F641" s="153">
        <f t="shared" si="178"/>
        <v>2706.64</v>
      </c>
      <c r="G641" s="153">
        <f t="shared" si="178"/>
        <v>2706.64</v>
      </c>
      <c r="H641" s="153">
        <f t="shared" si="178"/>
        <v>0</v>
      </c>
      <c r="I641" s="153">
        <f t="shared" si="178"/>
        <v>0</v>
      </c>
      <c r="J641" s="153">
        <f t="shared" si="178"/>
        <v>0</v>
      </c>
      <c r="K641" s="153">
        <f t="shared" si="178"/>
        <v>0</v>
      </c>
      <c r="L641" s="153">
        <f t="shared" si="178"/>
        <v>0</v>
      </c>
      <c r="M641" s="153">
        <f t="shared" si="178"/>
        <v>0</v>
      </c>
      <c r="N641" s="153">
        <f t="shared" si="178"/>
        <v>0</v>
      </c>
      <c r="O641" s="153">
        <f t="shared" si="178"/>
        <v>0</v>
      </c>
      <c r="P641" s="153">
        <f t="shared" si="178"/>
        <v>0</v>
      </c>
      <c r="Q641" s="153">
        <f t="shared" si="178"/>
        <v>0</v>
      </c>
      <c r="R641" s="153">
        <f t="shared" si="178"/>
        <v>0</v>
      </c>
      <c r="S641" s="153">
        <f t="shared" si="178"/>
        <v>0</v>
      </c>
    </row>
    <row r="642" ht="18" customHeight="1" spans="1:19">
      <c r="A642" s="160"/>
      <c r="B642" s="161" t="s">
        <v>148</v>
      </c>
      <c r="C642" s="162" t="s">
        <v>256</v>
      </c>
      <c r="D642" s="163">
        <f t="shared" si="164"/>
        <v>624.74</v>
      </c>
      <c r="E642" s="163">
        <f t="shared" si="165"/>
        <v>624.74</v>
      </c>
      <c r="F642" s="163">
        <f t="shared" si="166"/>
        <v>624.74</v>
      </c>
      <c r="G642" s="164">
        <v>624.74</v>
      </c>
      <c r="H642" s="165"/>
      <c r="I642" s="165"/>
      <c r="J642" s="165"/>
      <c r="K642" s="165"/>
      <c r="L642" s="165"/>
      <c r="M642" s="164"/>
      <c r="N642" s="165"/>
      <c r="O642" s="165"/>
      <c r="P642" s="149">
        <f t="shared" si="167"/>
        <v>0</v>
      </c>
      <c r="Q642" s="164"/>
      <c r="R642" s="164"/>
      <c r="S642" s="164"/>
    </row>
    <row r="643" ht="18" customHeight="1" spans="1:19">
      <c r="A643" s="160"/>
      <c r="B643" s="161" t="s">
        <v>152</v>
      </c>
      <c r="C643" s="162" t="s">
        <v>257</v>
      </c>
      <c r="D643" s="163">
        <f t="shared" si="164"/>
        <v>297.84</v>
      </c>
      <c r="E643" s="163">
        <f t="shared" si="165"/>
        <v>297.84</v>
      </c>
      <c r="F643" s="163">
        <f t="shared" si="166"/>
        <v>297.84</v>
      </c>
      <c r="G643" s="164">
        <v>297.84</v>
      </c>
      <c r="H643" s="165"/>
      <c r="I643" s="165"/>
      <c r="J643" s="165"/>
      <c r="K643" s="165"/>
      <c r="L643" s="165"/>
      <c r="M643" s="164"/>
      <c r="N643" s="165"/>
      <c r="O643" s="165"/>
      <c r="P643" s="149">
        <f t="shared" si="167"/>
        <v>0</v>
      </c>
      <c r="Q643" s="164"/>
      <c r="R643" s="164"/>
      <c r="S643" s="164"/>
    </row>
    <row r="644" ht="18" customHeight="1" spans="1:19">
      <c r="A644" s="160"/>
      <c r="B644" s="161" t="s">
        <v>162</v>
      </c>
      <c r="C644" s="162" t="s">
        <v>258</v>
      </c>
      <c r="D644" s="163">
        <f t="shared" si="164"/>
        <v>154.09</v>
      </c>
      <c r="E644" s="163">
        <f t="shared" si="165"/>
        <v>154.09</v>
      </c>
      <c r="F644" s="163">
        <f t="shared" si="166"/>
        <v>154.09</v>
      </c>
      <c r="G644" s="164">
        <v>154.09</v>
      </c>
      <c r="H644" s="165"/>
      <c r="I644" s="165"/>
      <c r="J644" s="165"/>
      <c r="K644" s="165"/>
      <c r="L644" s="165"/>
      <c r="M644" s="164"/>
      <c r="N644" s="165"/>
      <c r="O644" s="165"/>
      <c r="P644" s="149">
        <f t="shared" si="167"/>
        <v>0</v>
      </c>
      <c r="Q644" s="164"/>
      <c r="R644" s="164"/>
      <c r="S644" s="164"/>
    </row>
    <row r="645" ht="18" customHeight="1" spans="1:19">
      <c r="A645" s="160"/>
      <c r="B645" s="161" t="s">
        <v>168</v>
      </c>
      <c r="C645" s="162" t="s">
        <v>289</v>
      </c>
      <c r="D645" s="163">
        <f t="shared" si="164"/>
        <v>853.57</v>
      </c>
      <c r="E645" s="163">
        <f t="shared" si="165"/>
        <v>853.57</v>
      </c>
      <c r="F645" s="163">
        <f t="shared" si="166"/>
        <v>853.57</v>
      </c>
      <c r="G645" s="164">
        <v>853.57</v>
      </c>
      <c r="H645" s="165"/>
      <c r="I645" s="165"/>
      <c r="J645" s="165"/>
      <c r="K645" s="165"/>
      <c r="L645" s="165"/>
      <c r="M645" s="164"/>
      <c r="N645" s="165"/>
      <c r="O645" s="165"/>
      <c r="P645" s="149">
        <f t="shared" si="167"/>
        <v>0</v>
      </c>
      <c r="Q645" s="164"/>
      <c r="R645" s="164"/>
      <c r="S645" s="164"/>
    </row>
    <row r="646" ht="18" customHeight="1" spans="1:19">
      <c r="A646" s="160"/>
      <c r="B646" s="161" t="s">
        <v>172</v>
      </c>
      <c r="C646" s="162" t="s">
        <v>259</v>
      </c>
      <c r="D646" s="163">
        <f t="shared" si="164"/>
        <v>286.13</v>
      </c>
      <c r="E646" s="163">
        <f t="shared" si="165"/>
        <v>286.13</v>
      </c>
      <c r="F646" s="163">
        <f t="shared" si="166"/>
        <v>286.13</v>
      </c>
      <c r="G646" s="164">
        <v>286.13</v>
      </c>
      <c r="H646" s="165"/>
      <c r="I646" s="165"/>
      <c r="J646" s="165"/>
      <c r="K646" s="165"/>
      <c r="L646" s="165"/>
      <c r="M646" s="164"/>
      <c r="N646" s="165"/>
      <c r="O646" s="165"/>
      <c r="P646" s="149">
        <f t="shared" si="167"/>
        <v>0</v>
      </c>
      <c r="Q646" s="164"/>
      <c r="R646" s="164"/>
      <c r="S646" s="164"/>
    </row>
    <row r="647" ht="18" customHeight="1" spans="1:19">
      <c r="A647" s="160"/>
      <c r="B647" s="161" t="s">
        <v>125</v>
      </c>
      <c r="C647" s="162" t="s">
        <v>260</v>
      </c>
      <c r="D647" s="163">
        <f t="shared" si="164"/>
        <v>245.97</v>
      </c>
      <c r="E647" s="163">
        <f t="shared" si="165"/>
        <v>245.97</v>
      </c>
      <c r="F647" s="163">
        <f t="shared" si="166"/>
        <v>245.97</v>
      </c>
      <c r="G647" s="164">
        <v>245.97</v>
      </c>
      <c r="H647" s="165"/>
      <c r="I647" s="165"/>
      <c r="J647" s="165"/>
      <c r="K647" s="165"/>
      <c r="L647" s="165"/>
      <c r="M647" s="164"/>
      <c r="N647" s="165"/>
      <c r="O647" s="165"/>
      <c r="P647" s="149">
        <f t="shared" si="167"/>
        <v>0</v>
      </c>
      <c r="Q647" s="164"/>
      <c r="R647" s="164"/>
      <c r="S647" s="164"/>
    </row>
    <row r="648" ht="18" customHeight="1" spans="1:19">
      <c r="A648" s="160"/>
      <c r="B648" s="161" t="s">
        <v>127</v>
      </c>
      <c r="C648" s="162" t="s">
        <v>261</v>
      </c>
      <c r="D648" s="163">
        <f t="shared" ref="D648:D711" si="179">SUM(E648,P648)</f>
        <v>21.93</v>
      </c>
      <c r="E648" s="163">
        <f t="shared" si="165"/>
        <v>21.93</v>
      </c>
      <c r="F648" s="163">
        <f t="shared" si="166"/>
        <v>21.93</v>
      </c>
      <c r="G648" s="164">
        <v>21.93</v>
      </c>
      <c r="H648" s="165"/>
      <c r="I648" s="165"/>
      <c r="J648" s="165"/>
      <c r="K648" s="165"/>
      <c r="L648" s="165"/>
      <c r="M648" s="164"/>
      <c r="N648" s="165"/>
      <c r="O648" s="165"/>
      <c r="P648" s="149">
        <f t="shared" si="167"/>
        <v>0</v>
      </c>
      <c r="Q648" s="164"/>
      <c r="R648" s="164"/>
      <c r="S648" s="164"/>
    </row>
    <row r="649" ht="18" customHeight="1" spans="1:19">
      <c r="A649" s="160"/>
      <c r="B649" s="161"/>
      <c r="C649" s="162" t="s">
        <v>262</v>
      </c>
      <c r="D649" s="163">
        <f t="shared" si="179"/>
        <v>2.86</v>
      </c>
      <c r="E649" s="163">
        <f t="shared" si="165"/>
        <v>2.86</v>
      </c>
      <c r="F649" s="163">
        <f t="shared" si="166"/>
        <v>2.86</v>
      </c>
      <c r="G649" s="164">
        <v>2.86</v>
      </c>
      <c r="H649" s="165"/>
      <c r="I649" s="165"/>
      <c r="J649" s="165"/>
      <c r="K649" s="165"/>
      <c r="L649" s="165"/>
      <c r="M649" s="164"/>
      <c r="N649" s="165"/>
      <c r="O649" s="165"/>
      <c r="P649" s="149">
        <f t="shared" si="167"/>
        <v>0</v>
      </c>
      <c r="Q649" s="164"/>
      <c r="R649" s="164"/>
      <c r="S649" s="164"/>
    </row>
    <row r="650" ht="18" customHeight="1" spans="1:19">
      <c r="A650" s="160"/>
      <c r="B650" s="161"/>
      <c r="C650" s="162" t="s">
        <v>263</v>
      </c>
      <c r="D650" s="163">
        <f t="shared" si="179"/>
        <v>8.58</v>
      </c>
      <c r="E650" s="163">
        <f t="shared" ref="E650:E713" si="180">SUM(F650,N650,O650)</f>
        <v>8.58</v>
      </c>
      <c r="F650" s="163">
        <f t="shared" ref="F650:F713" si="181">SUM(G650:M650)</f>
        <v>8.58</v>
      </c>
      <c r="G650" s="164">
        <v>8.58</v>
      </c>
      <c r="H650" s="165"/>
      <c r="I650" s="165"/>
      <c r="J650" s="165"/>
      <c r="K650" s="165"/>
      <c r="L650" s="165"/>
      <c r="M650" s="164"/>
      <c r="N650" s="165"/>
      <c r="O650" s="165"/>
      <c r="P650" s="149">
        <f t="shared" ref="P650:P713" si="182">SUM(Q650:S650)</f>
        <v>0</v>
      </c>
      <c r="Q650" s="164"/>
      <c r="R650" s="164"/>
      <c r="S650" s="164"/>
    </row>
    <row r="651" ht="18" customHeight="1" spans="1:19">
      <c r="A651" s="160"/>
      <c r="B651" s="161"/>
      <c r="C651" s="162" t="s">
        <v>264</v>
      </c>
      <c r="D651" s="163">
        <f t="shared" si="179"/>
        <v>10.49</v>
      </c>
      <c r="E651" s="163">
        <f t="shared" si="180"/>
        <v>10.49</v>
      </c>
      <c r="F651" s="163">
        <f t="shared" si="181"/>
        <v>10.49</v>
      </c>
      <c r="G651" s="164">
        <v>10.49</v>
      </c>
      <c r="H651" s="165"/>
      <c r="I651" s="165"/>
      <c r="J651" s="165"/>
      <c r="K651" s="165"/>
      <c r="L651" s="165"/>
      <c r="M651" s="164"/>
      <c r="N651" s="165"/>
      <c r="O651" s="165"/>
      <c r="P651" s="149">
        <f t="shared" si="182"/>
        <v>0</v>
      </c>
      <c r="Q651" s="164"/>
      <c r="R651" s="164"/>
      <c r="S651" s="164"/>
    </row>
    <row r="652" ht="18" customHeight="1" spans="1:19">
      <c r="A652" s="160"/>
      <c r="B652" s="161" t="s">
        <v>128</v>
      </c>
      <c r="C652" s="162" t="s">
        <v>265</v>
      </c>
      <c r="D652" s="163">
        <f t="shared" si="179"/>
        <v>170.17</v>
      </c>
      <c r="E652" s="163">
        <f t="shared" si="180"/>
        <v>170.17</v>
      </c>
      <c r="F652" s="163">
        <f t="shared" si="181"/>
        <v>170.17</v>
      </c>
      <c r="G652" s="164">
        <v>170.17</v>
      </c>
      <c r="H652" s="165"/>
      <c r="I652" s="165"/>
      <c r="J652" s="165"/>
      <c r="K652" s="165"/>
      <c r="L652" s="165"/>
      <c r="M652" s="164"/>
      <c r="N652" s="165"/>
      <c r="O652" s="165"/>
      <c r="P652" s="149">
        <f t="shared" si="182"/>
        <v>0</v>
      </c>
      <c r="Q652" s="164"/>
      <c r="R652" s="164"/>
      <c r="S652" s="164"/>
    </row>
    <row r="653" ht="18" customHeight="1" spans="1:19">
      <c r="A653" s="160"/>
      <c r="B653" s="161" t="s">
        <v>215</v>
      </c>
      <c r="C653" s="162" t="s">
        <v>305</v>
      </c>
      <c r="D653" s="163">
        <f t="shared" si="179"/>
        <v>52.2</v>
      </c>
      <c r="E653" s="163">
        <f t="shared" si="180"/>
        <v>52.2</v>
      </c>
      <c r="F653" s="163">
        <f t="shared" si="181"/>
        <v>52.2</v>
      </c>
      <c r="G653" s="164">
        <v>52.2</v>
      </c>
      <c r="H653" s="165"/>
      <c r="I653" s="165"/>
      <c r="J653" s="165"/>
      <c r="K653" s="165"/>
      <c r="L653" s="165"/>
      <c r="M653" s="164"/>
      <c r="N653" s="165"/>
      <c r="O653" s="165"/>
      <c r="P653" s="149">
        <f t="shared" si="182"/>
        <v>0</v>
      </c>
      <c r="Q653" s="164"/>
      <c r="R653" s="164"/>
      <c r="S653" s="164"/>
    </row>
    <row r="654" s="125" customFormat="1" ht="18" customHeight="1" spans="1:19">
      <c r="A654" s="157" t="s">
        <v>266</v>
      </c>
      <c r="B654" s="158"/>
      <c r="C654" s="159" t="s">
        <v>267</v>
      </c>
      <c r="D654" s="153">
        <f>SUM(D655:D657)</f>
        <v>91.49</v>
      </c>
      <c r="E654" s="153">
        <f t="shared" ref="E654:S654" si="183">SUM(E655:E657)</f>
        <v>91.49</v>
      </c>
      <c r="F654" s="153">
        <f t="shared" si="183"/>
        <v>91.49</v>
      </c>
      <c r="G654" s="153">
        <f t="shared" si="183"/>
        <v>37.55</v>
      </c>
      <c r="H654" s="153">
        <f t="shared" si="183"/>
        <v>0</v>
      </c>
      <c r="I654" s="153">
        <f t="shared" si="183"/>
        <v>0</v>
      </c>
      <c r="J654" s="153">
        <f t="shared" si="183"/>
        <v>0</v>
      </c>
      <c r="K654" s="153">
        <f t="shared" si="183"/>
        <v>0</v>
      </c>
      <c r="L654" s="153">
        <f t="shared" si="183"/>
        <v>0</v>
      </c>
      <c r="M654" s="153">
        <f t="shared" si="183"/>
        <v>53.94</v>
      </c>
      <c r="N654" s="153">
        <f t="shared" si="183"/>
        <v>0</v>
      </c>
      <c r="O654" s="153">
        <f t="shared" si="183"/>
        <v>0</v>
      </c>
      <c r="P654" s="153">
        <f t="shared" si="183"/>
        <v>0</v>
      </c>
      <c r="Q654" s="153">
        <f t="shared" si="183"/>
        <v>0</v>
      </c>
      <c r="R654" s="153">
        <f t="shared" si="183"/>
        <v>0</v>
      </c>
      <c r="S654" s="153">
        <f t="shared" si="183"/>
        <v>0</v>
      </c>
    </row>
    <row r="655" s="125" customFormat="1" ht="18" customHeight="1" spans="1:19">
      <c r="A655" s="157"/>
      <c r="B655" s="181" t="s">
        <v>148</v>
      </c>
      <c r="C655" s="182" t="s">
        <v>268</v>
      </c>
      <c r="D655" s="163">
        <f t="shared" si="179"/>
        <v>53.94</v>
      </c>
      <c r="E655" s="163">
        <f t="shared" si="180"/>
        <v>53.94</v>
      </c>
      <c r="F655" s="163">
        <f t="shared" si="181"/>
        <v>53.94</v>
      </c>
      <c r="G655" s="164"/>
      <c r="H655" s="171"/>
      <c r="I655" s="171"/>
      <c r="J655" s="171"/>
      <c r="K655" s="171"/>
      <c r="L655" s="171"/>
      <c r="M655" s="164">
        <v>53.94</v>
      </c>
      <c r="N655" s="171"/>
      <c r="O655" s="171"/>
      <c r="P655" s="149">
        <f t="shared" si="182"/>
        <v>0</v>
      </c>
      <c r="Q655" s="164"/>
      <c r="R655" s="164"/>
      <c r="S655" s="164"/>
    </row>
    <row r="656" ht="18" customHeight="1" spans="1:19">
      <c r="A656" s="160"/>
      <c r="B656" s="161" t="s">
        <v>143</v>
      </c>
      <c r="C656" s="162" t="s">
        <v>275</v>
      </c>
      <c r="D656" s="163">
        <f t="shared" si="179"/>
        <v>36.97</v>
      </c>
      <c r="E656" s="163">
        <f t="shared" si="180"/>
        <v>36.97</v>
      </c>
      <c r="F656" s="163">
        <f t="shared" si="181"/>
        <v>36.97</v>
      </c>
      <c r="G656" s="164">
        <v>36.97</v>
      </c>
      <c r="H656" s="165"/>
      <c r="I656" s="165"/>
      <c r="J656" s="165"/>
      <c r="K656" s="165"/>
      <c r="L656" s="165"/>
      <c r="M656" s="164"/>
      <c r="N656" s="165"/>
      <c r="O656" s="165"/>
      <c r="P656" s="149">
        <f t="shared" si="182"/>
        <v>0</v>
      </c>
      <c r="Q656" s="164"/>
      <c r="R656" s="164"/>
      <c r="S656" s="164"/>
    </row>
    <row r="657" ht="18" customHeight="1" spans="1:19">
      <c r="A657" s="160"/>
      <c r="B657" s="161" t="s">
        <v>276</v>
      </c>
      <c r="C657" s="162" t="s">
        <v>277</v>
      </c>
      <c r="D657" s="163">
        <f t="shared" si="179"/>
        <v>0.58</v>
      </c>
      <c r="E657" s="163">
        <f t="shared" si="180"/>
        <v>0.58</v>
      </c>
      <c r="F657" s="163">
        <f t="shared" si="181"/>
        <v>0.58</v>
      </c>
      <c r="G657" s="164">
        <v>0.58</v>
      </c>
      <c r="H657" s="165"/>
      <c r="I657" s="165"/>
      <c r="J657" s="165"/>
      <c r="K657" s="165"/>
      <c r="L657" s="165"/>
      <c r="M657" s="164"/>
      <c r="N657" s="165"/>
      <c r="O657" s="165"/>
      <c r="P657" s="149">
        <f t="shared" si="182"/>
        <v>0</v>
      </c>
      <c r="Q657" s="164"/>
      <c r="R657" s="164"/>
      <c r="S657" s="164"/>
    </row>
    <row r="658" s="125" customFormat="1" ht="18" customHeight="1" spans="1:19">
      <c r="A658" s="157" t="s">
        <v>283</v>
      </c>
      <c r="B658" s="158"/>
      <c r="C658" s="159" t="s">
        <v>284</v>
      </c>
      <c r="D658" s="153">
        <f>SUM(D659:D662)</f>
        <v>400.84</v>
      </c>
      <c r="E658" s="153">
        <f t="shared" ref="E658:S658" si="184">SUM(E659:E662)</f>
        <v>400.84</v>
      </c>
      <c r="F658" s="153">
        <f t="shared" si="184"/>
        <v>400.84</v>
      </c>
      <c r="G658" s="153">
        <f t="shared" si="184"/>
        <v>321.35</v>
      </c>
      <c r="H658" s="153">
        <f t="shared" si="184"/>
        <v>0</v>
      </c>
      <c r="I658" s="153">
        <f t="shared" si="184"/>
        <v>0</v>
      </c>
      <c r="J658" s="153">
        <f t="shared" si="184"/>
        <v>0</v>
      </c>
      <c r="K658" s="153">
        <f t="shared" si="184"/>
        <v>0</v>
      </c>
      <c r="L658" s="153">
        <f t="shared" si="184"/>
        <v>0</v>
      </c>
      <c r="M658" s="153">
        <f t="shared" si="184"/>
        <v>79.49</v>
      </c>
      <c r="N658" s="153">
        <f t="shared" si="184"/>
        <v>0</v>
      </c>
      <c r="O658" s="153">
        <f t="shared" si="184"/>
        <v>0</v>
      </c>
      <c r="P658" s="153">
        <f t="shared" si="184"/>
        <v>0</v>
      </c>
      <c r="Q658" s="153">
        <f t="shared" si="184"/>
        <v>0</v>
      </c>
      <c r="R658" s="153">
        <f t="shared" si="184"/>
        <v>0</v>
      </c>
      <c r="S658" s="153">
        <f t="shared" si="184"/>
        <v>0</v>
      </c>
    </row>
    <row r="659" ht="18" customHeight="1" spans="1:19">
      <c r="A659" s="160"/>
      <c r="B659" s="161" t="s">
        <v>152</v>
      </c>
      <c r="C659" s="162" t="s">
        <v>285</v>
      </c>
      <c r="D659" s="163">
        <f t="shared" si="179"/>
        <v>305.53</v>
      </c>
      <c r="E659" s="163">
        <f t="shared" si="180"/>
        <v>305.53</v>
      </c>
      <c r="F659" s="163">
        <f t="shared" si="181"/>
        <v>305.53</v>
      </c>
      <c r="G659" s="164">
        <v>305.53</v>
      </c>
      <c r="H659" s="165"/>
      <c r="I659" s="165"/>
      <c r="J659" s="165"/>
      <c r="K659" s="165"/>
      <c r="L659" s="165"/>
      <c r="M659" s="164"/>
      <c r="N659" s="165"/>
      <c r="O659" s="165"/>
      <c r="P659" s="149">
        <f t="shared" si="182"/>
        <v>0</v>
      </c>
      <c r="Q659" s="164"/>
      <c r="R659" s="164"/>
      <c r="S659" s="164"/>
    </row>
    <row r="660" ht="18" customHeight="1" spans="1:19">
      <c r="A660" s="160"/>
      <c r="B660" s="161" t="s">
        <v>227</v>
      </c>
      <c r="C660" s="162" t="s">
        <v>297</v>
      </c>
      <c r="D660" s="163">
        <f t="shared" si="179"/>
        <v>13.92</v>
      </c>
      <c r="E660" s="163">
        <f t="shared" si="180"/>
        <v>13.92</v>
      </c>
      <c r="F660" s="163">
        <f t="shared" si="181"/>
        <v>13.92</v>
      </c>
      <c r="G660" s="164">
        <v>13.92</v>
      </c>
      <c r="H660" s="165"/>
      <c r="I660" s="165"/>
      <c r="J660" s="165"/>
      <c r="K660" s="165"/>
      <c r="L660" s="165"/>
      <c r="M660" s="164"/>
      <c r="N660" s="165"/>
      <c r="O660" s="165"/>
      <c r="P660" s="149">
        <f t="shared" si="182"/>
        <v>0</v>
      </c>
      <c r="Q660" s="164"/>
      <c r="R660" s="164"/>
      <c r="S660" s="164"/>
    </row>
    <row r="661" ht="18" customHeight="1" spans="1:19">
      <c r="A661" s="160"/>
      <c r="B661" s="161" t="s">
        <v>172</v>
      </c>
      <c r="C661" s="162" t="s">
        <v>298</v>
      </c>
      <c r="D661" s="163">
        <f t="shared" si="179"/>
        <v>79.49</v>
      </c>
      <c r="E661" s="163">
        <f t="shared" si="180"/>
        <v>79.49</v>
      </c>
      <c r="F661" s="163">
        <f t="shared" si="181"/>
        <v>79.49</v>
      </c>
      <c r="G661" s="164"/>
      <c r="H661" s="165"/>
      <c r="I661" s="165"/>
      <c r="J661" s="165"/>
      <c r="K661" s="165"/>
      <c r="L661" s="165"/>
      <c r="M661" s="164">
        <v>79.49</v>
      </c>
      <c r="N661" s="165"/>
      <c r="O661" s="165"/>
      <c r="P661" s="149">
        <f t="shared" si="182"/>
        <v>0</v>
      </c>
      <c r="Q661" s="164"/>
      <c r="R661" s="164"/>
      <c r="S661" s="164"/>
    </row>
    <row r="662" ht="18" customHeight="1" spans="1:19">
      <c r="A662" s="160"/>
      <c r="B662" s="161" t="s">
        <v>215</v>
      </c>
      <c r="C662" s="162" t="s">
        <v>286</v>
      </c>
      <c r="D662" s="163">
        <f t="shared" si="179"/>
        <v>1.9</v>
      </c>
      <c r="E662" s="163">
        <f t="shared" si="180"/>
        <v>1.9</v>
      </c>
      <c r="F662" s="163">
        <f t="shared" si="181"/>
        <v>1.9</v>
      </c>
      <c r="G662" s="164">
        <v>1.9</v>
      </c>
      <c r="H662" s="165"/>
      <c r="I662" s="165"/>
      <c r="J662" s="165"/>
      <c r="K662" s="165"/>
      <c r="L662" s="165"/>
      <c r="M662" s="164"/>
      <c r="N662" s="165"/>
      <c r="O662" s="165"/>
      <c r="P662" s="149">
        <f t="shared" si="182"/>
        <v>0</v>
      </c>
      <c r="Q662" s="164"/>
      <c r="R662" s="164"/>
      <c r="S662" s="164"/>
    </row>
    <row r="663" s="125" customFormat="1" ht="18" customHeight="1" spans="1:19">
      <c r="A663" s="166" t="s">
        <v>326</v>
      </c>
      <c r="B663" s="167"/>
      <c r="C663" s="168"/>
      <c r="D663" s="153">
        <f>SUM(D664,D677,D681)</f>
        <v>1959.78</v>
      </c>
      <c r="E663" s="153">
        <f t="shared" ref="E663:S663" si="185">SUM(E664,E677,E681)</f>
        <v>1959.78</v>
      </c>
      <c r="F663" s="153">
        <f t="shared" si="185"/>
        <v>1959.78</v>
      </c>
      <c r="G663" s="153">
        <f t="shared" si="185"/>
        <v>1897.74</v>
      </c>
      <c r="H663" s="153">
        <f t="shared" si="185"/>
        <v>0</v>
      </c>
      <c r="I663" s="153">
        <f t="shared" si="185"/>
        <v>0</v>
      </c>
      <c r="J663" s="153">
        <f t="shared" si="185"/>
        <v>0</v>
      </c>
      <c r="K663" s="153">
        <f t="shared" si="185"/>
        <v>0</v>
      </c>
      <c r="L663" s="153">
        <f t="shared" si="185"/>
        <v>0</v>
      </c>
      <c r="M663" s="153">
        <f t="shared" si="185"/>
        <v>62.04</v>
      </c>
      <c r="N663" s="153">
        <f t="shared" si="185"/>
        <v>0</v>
      </c>
      <c r="O663" s="153">
        <f t="shared" si="185"/>
        <v>0</v>
      </c>
      <c r="P663" s="153">
        <f t="shared" si="185"/>
        <v>0</v>
      </c>
      <c r="Q663" s="153">
        <f t="shared" si="185"/>
        <v>0</v>
      </c>
      <c r="R663" s="153">
        <f t="shared" si="185"/>
        <v>0</v>
      </c>
      <c r="S663" s="153">
        <f t="shared" si="185"/>
        <v>0</v>
      </c>
    </row>
    <row r="664" s="125" customFormat="1" ht="18" customHeight="1" spans="1:19">
      <c r="A664" s="157" t="s">
        <v>288</v>
      </c>
      <c r="B664" s="158"/>
      <c r="C664" s="159" t="s">
        <v>255</v>
      </c>
      <c r="D664" s="153">
        <f>SUM(D665:D671,D675:D676)</f>
        <v>1827.5</v>
      </c>
      <c r="E664" s="153">
        <f t="shared" ref="E664:S664" si="186">SUM(E665:E671,E675:E676)</f>
        <v>1827.5</v>
      </c>
      <c r="F664" s="153">
        <f t="shared" si="186"/>
        <v>1827.5</v>
      </c>
      <c r="G664" s="153">
        <f t="shared" si="186"/>
        <v>1827.5</v>
      </c>
      <c r="H664" s="153">
        <f t="shared" si="186"/>
        <v>0</v>
      </c>
      <c r="I664" s="153">
        <f t="shared" si="186"/>
        <v>0</v>
      </c>
      <c r="J664" s="153">
        <f t="shared" si="186"/>
        <v>0</v>
      </c>
      <c r="K664" s="153">
        <f t="shared" si="186"/>
        <v>0</v>
      </c>
      <c r="L664" s="153">
        <f t="shared" si="186"/>
        <v>0</v>
      </c>
      <c r="M664" s="153">
        <f t="shared" si="186"/>
        <v>0</v>
      </c>
      <c r="N664" s="153">
        <f t="shared" si="186"/>
        <v>0</v>
      </c>
      <c r="O664" s="153">
        <f t="shared" si="186"/>
        <v>0</v>
      </c>
      <c r="P664" s="153">
        <f t="shared" si="186"/>
        <v>0</v>
      </c>
      <c r="Q664" s="153">
        <f t="shared" si="186"/>
        <v>0</v>
      </c>
      <c r="R664" s="153">
        <f t="shared" si="186"/>
        <v>0</v>
      </c>
      <c r="S664" s="153">
        <f t="shared" si="186"/>
        <v>0</v>
      </c>
    </row>
    <row r="665" ht="18" customHeight="1" spans="1:19">
      <c r="A665" s="160"/>
      <c r="B665" s="161" t="s">
        <v>148</v>
      </c>
      <c r="C665" s="162" t="s">
        <v>256</v>
      </c>
      <c r="D665" s="163">
        <f t="shared" si="179"/>
        <v>441.99</v>
      </c>
      <c r="E665" s="163">
        <f t="shared" si="180"/>
        <v>441.99</v>
      </c>
      <c r="F665" s="163">
        <f t="shared" si="181"/>
        <v>441.99</v>
      </c>
      <c r="G665" s="164">
        <v>441.99</v>
      </c>
      <c r="H665" s="165"/>
      <c r="I665" s="165"/>
      <c r="J665" s="165"/>
      <c r="K665" s="165"/>
      <c r="L665" s="165"/>
      <c r="M665" s="164"/>
      <c r="N665" s="165"/>
      <c r="O665" s="165"/>
      <c r="P665" s="149">
        <f t="shared" si="182"/>
        <v>0</v>
      </c>
      <c r="Q665" s="164"/>
      <c r="R665" s="164"/>
      <c r="S665" s="164"/>
    </row>
    <row r="666" ht="18" customHeight="1" spans="1:19">
      <c r="A666" s="160"/>
      <c r="B666" s="161" t="s">
        <v>152</v>
      </c>
      <c r="C666" s="162" t="s">
        <v>257</v>
      </c>
      <c r="D666" s="163">
        <f t="shared" si="179"/>
        <v>202.95</v>
      </c>
      <c r="E666" s="163">
        <f t="shared" si="180"/>
        <v>202.95</v>
      </c>
      <c r="F666" s="163">
        <f t="shared" si="181"/>
        <v>202.95</v>
      </c>
      <c r="G666" s="164">
        <v>202.95</v>
      </c>
      <c r="H666" s="165"/>
      <c r="I666" s="165"/>
      <c r="J666" s="165"/>
      <c r="K666" s="165"/>
      <c r="L666" s="165"/>
      <c r="M666" s="164"/>
      <c r="N666" s="165"/>
      <c r="O666" s="165"/>
      <c r="P666" s="149">
        <f t="shared" si="182"/>
        <v>0</v>
      </c>
      <c r="Q666" s="164"/>
      <c r="R666" s="164"/>
      <c r="S666" s="164"/>
    </row>
    <row r="667" ht="18" customHeight="1" spans="1:19">
      <c r="A667" s="160"/>
      <c r="B667" s="161" t="s">
        <v>162</v>
      </c>
      <c r="C667" s="162" t="s">
        <v>258</v>
      </c>
      <c r="D667" s="163">
        <f t="shared" si="179"/>
        <v>105.21</v>
      </c>
      <c r="E667" s="163">
        <f t="shared" si="180"/>
        <v>105.21</v>
      </c>
      <c r="F667" s="163">
        <f t="shared" si="181"/>
        <v>105.21</v>
      </c>
      <c r="G667" s="164">
        <v>105.21</v>
      </c>
      <c r="H667" s="165"/>
      <c r="I667" s="165"/>
      <c r="J667" s="165"/>
      <c r="K667" s="165"/>
      <c r="L667" s="165"/>
      <c r="M667" s="164"/>
      <c r="N667" s="165"/>
      <c r="O667" s="165"/>
      <c r="P667" s="149">
        <f t="shared" si="182"/>
        <v>0</v>
      </c>
      <c r="Q667" s="164"/>
      <c r="R667" s="164"/>
      <c r="S667" s="164"/>
    </row>
    <row r="668" ht="18" customHeight="1" spans="1:19">
      <c r="A668" s="160"/>
      <c r="B668" s="161" t="s">
        <v>168</v>
      </c>
      <c r="C668" s="162" t="s">
        <v>289</v>
      </c>
      <c r="D668" s="163">
        <f t="shared" si="179"/>
        <v>567.25</v>
      </c>
      <c r="E668" s="163">
        <f t="shared" si="180"/>
        <v>567.25</v>
      </c>
      <c r="F668" s="163">
        <f t="shared" si="181"/>
        <v>567.25</v>
      </c>
      <c r="G668" s="164">
        <v>567.25</v>
      </c>
      <c r="H668" s="165"/>
      <c r="I668" s="165"/>
      <c r="J668" s="165"/>
      <c r="K668" s="165"/>
      <c r="L668" s="165"/>
      <c r="M668" s="164"/>
      <c r="N668" s="165"/>
      <c r="O668" s="165"/>
      <c r="P668" s="149">
        <f t="shared" si="182"/>
        <v>0</v>
      </c>
      <c r="Q668" s="164"/>
      <c r="R668" s="164"/>
      <c r="S668" s="164"/>
    </row>
    <row r="669" ht="18" customHeight="1" spans="1:19">
      <c r="A669" s="160"/>
      <c r="B669" s="161" t="s">
        <v>172</v>
      </c>
      <c r="C669" s="162" t="s">
        <v>259</v>
      </c>
      <c r="D669" s="163">
        <f t="shared" si="179"/>
        <v>197.67</v>
      </c>
      <c r="E669" s="163">
        <f t="shared" si="180"/>
        <v>197.67</v>
      </c>
      <c r="F669" s="163">
        <f t="shared" si="181"/>
        <v>197.67</v>
      </c>
      <c r="G669" s="164">
        <v>197.67</v>
      </c>
      <c r="H669" s="165"/>
      <c r="I669" s="165"/>
      <c r="J669" s="165"/>
      <c r="K669" s="165"/>
      <c r="L669" s="165"/>
      <c r="M669" s="164"/>
      <c r="N669" s="165"/>
      <c r="O669" s="165"/>
      <c r="P669" s="149">
        <f t="shared" si="182"/>
        <v>0</v>
      </c>
      <c r="Q669" s="164"/>
      <c r="R669" s="164"/>
      <c r="S669" s="164"/>
    </row>
    <row r="670" ht="18" customHeight="1" spans="1:19">
      <c r="A670" s="160"/>
      <c r="B670" s="161" t="s">
        <v>125</v>
      </c>
      <c r="C670" s="162" t="s">
        <v>260</v>
      </c>
      <c r="D670" s="163">
        <f t="shared" si="179"/>
        <v>157.16</v>
      </c>
      <c r="E670" s="163">
        <f t="shared" si="180"/>
        <v>157.16</v>
      </c>
      <c r="F670" s="163">
        <f t="shared" si="181"/>
        <v>157.16</v>
      </c>
      <c r="G670" s="164">
        <v>157.16</v>
      </c>
      <c r="H670" s="165"/>
      <c r="I670" s="165"/>
      <c r="J670" s="165"/>
      <c r="K670" s="165"/>
      <c r="L670" s="165"/>
      <c r="M670" s="164"/>
      <c r="N670" s="165"/>
      <c r="O670" s="165"/>
      <c r="P670" s="149">
        <f t="shared" si="182"/>
        <v>0</v>
      </c>
      <c r="Q670" s="164"/>
      <c r="R670" s="164"/>
      <c r="S670" s="164"/>
    </row>
    <row r="671" ht="18" customHeight="1" spans="1:19">
      <c r="A671" s="160"/>
      <c r="B671" s="161" t="s">
        <v>127</v>
      </c>
      <c r="C671" s="162" t="s">
        <v>261</v>
      </c>
      <c r="D671" s="163">
        <f t="shared" si="179"/>
        <v>15.1</v>
      </c>
      <c r="E671" s="163">
        <f t="shared" si="180"/>
        <v>15.1</v>
      </c>
      <c r="F671" s="163">
        <f t="shared" si="181"/>
        <v>15.1</v>
      </c>
      <c r="G671" s="164">
        <v>15.1</v>
      </c>
      <c r="H671" s="165"/>
      <c r="I671" s="165"/>
      <c r="J671" s="165"/>
      <c r="K671" s="165"/>
      <c r="L671" s="165"/>
      <c r="M671" s="164"/>
      <c r="N671" s="165"/>
      <c r="O671" s="165"/>
      <c r="P671" s="149">
        <f t="shared" si="182"/>
        <v>0</v>
      </c>
      <c r="Q671" s="164"/>
      <c r="R671" s="164"/>
      <c r="S671" s="164"/>
    </row>
    <row r="672" ht="18" customHeight="1" spans="1:19">
      <c r="A672" s="160"/>
      <c r="B672" s="161"/>
      <c r="C672" s="162" t="s">
        <v>262</v>
      </c>
      <c r="D672" s="163">
        <f t="shared" si="179"/>
        <v>1.98</v>
      </c>
      <c r="E672" s="163">
        <f t="shared" si="180"/>
        <v>1.98</v>
      </c>
      <c r="F672" s="163">
        <f t="shared" si="181"/>
        <v>1.98</v>
      </c>
      <c r="G672" s="164">
        <v>1.98</v>
      </c>
      <c r="H672" s="165"/>
      <c r="I672" s="165"/>
      <c r="J672" s="165"/>
      <c r="K672" s="165"/>
      <c r="L672" s="165"/>
      <c r="M672" s="164"/>
      <c r="N672" s="165"/>
      <c r="O672" s="165"/>
      <c r="P672" s="149">
        <f t="shared" si="182"/>
        <v>0</v>
      </c>
      <c r="Q672" s="164"/>
      <c r="R672" s="164"/>
      <c r="S672" s="164"/>
    </row>
    <row r="673" ht="18" customHeight="1" spans="1:19">
      <c r="A673" s="160"/>
      <c r="B673" s="161"/>
      <c r="C673" s="162" t="s">
        <v>263</v>
      </c>
      <c r="D673" s="163">
        <f t="shared" si="179"/>
        <v>5.93</v>
      </c>
      <c r="E673" s="163">
        <f t="shared" si="180"/>
        <v>5.93</v>
      </c>
      <c r="F673" s="163">
        <f t="shared" si="181"/>
        <v>5.93</v>
      </c>
      <c r="G673" s="164">
        <v>5.93</v>
      </c>
      <c r="H673" s="165"/>
      <c r="I673" s="165"/>
      <c r="J673" s="165"/>
      <c r="K673" s="165"/>
      <c r="L673" s="165"/>
      <c r="M673" s="164"/>
      <c r="N673" s="165"/>
      <c r="O673" s="165"/>
      <c r="P673" s="149">
        <f t="shared" si="182"/>
        <v>0</v>
      </c>
      <c r="Q673" s="164"/>
      <c r="R673" s="164"/>
      <c r="S673" s="164"/>
    </row>
    <row r="674" ht="18" customHeight="1" spans="1:19">
      <c r="A674" s="160"/>
      <c r="B674" s="161"/>
      <c r="C674" s="162" t="s">
        <v>264</v>
      </c>
      <c r="D674" s="163">
        <f t="shared" si="179"/>
        <v>7.19</v>
      </c>
      <c r="E674" s="163">
        <f t="shared" si="180"/>
        <v>7.19</v>
      </c>
      <c r="F674" s="163">
        <f t="shared" si="181"/>
        <v>7.19</v>
      </c>
      <c r="G674" s="164">
        <v>7.19</v>
      </c>
      <c r="H674" s="165"/>
      <c r="I674" s="165"/>
      <c r="J674" s="165"/>
      <c r="K674" s="165"/>
      <c r="L674" s="165"/>
      <c r="M674" s="164"/>
      <c r="N674" s="165"/>
      <c r="O674" s="165"/>
      <c r="P674" s="149">
        <f t="shared" si="182"/>
        <v>0</v>
      </c>
      <c r="Q674" s="164"/>
      <c r="R674" s="164"/>
      <c r="S674" s="164"/>
    </row>
    <row r="675" ht="18" customHeight="1" spans="1:19">
      <c r="A675" s="160"/>
      <c r="B675" s="161" t="s">
        <v>128</v>
      </c>
      <c r="C675" s="162" t="s">
        <v>265</v>
      </c>
      <c r="D675" s="163">
        <f t="shared" si="179"/>
        <v>116.77</v>
      </c>
      <c r="E675" s="163">
        <f t="shared" si="180"/>
        <v>116.77</v>
      </c>
      <c r="F675" s="163">
        <f t="shared" si="181"/>
        <v>116.77</v>
      </c>
      <c r="G675" s="164">
        <v>116.77</v>
      </c>
      <c r="H675" s="165"/>
      <c r="I675" s="165"/>
      <c r="J675" s="165"/>
      <c r="K675" s="165"/>
      <c r="L675" s="165"/>
      <c r="M675" s="164"/>
      <c r="N675" s="165"/>
      <c r="O675" s="165"/>
      <c r="P675" s="149">
        <f t="shared" si="182"/>
        <v>0</v>
      </c>
      <c r="Q675" s="164"/>
      <c r="R675" s="164"/>
      <c r="S675" s="164"/>
    </row>
    <row r="676" ht="18" customHeight="1" spans="1:19">
      <c r="A676" s="160"/>
      <c r="B676" s="161" t="s">
        <v>215</v>
      </c>
      <c r="C676" s="162" t="s">
        <v>305</v>
      </c>
      <c r="D676" s="163">
        <f t="shared" si="179"/>
        <v>23.4</v>
      </c>
      <c r="E676" s="163">
        <f t="shared" si="180"/>
        <v>23.4</v>
      </c>
      <c r="F676" s="163">
        <f t="shared" si="181"/>
        <v>23.4</v>
      </c>
      <c r="G676" s="164">
        <v>23.4</v>
      </c>
      <c r="H676" s="165"/>
      <c r="I676" s="165"/>
      <c r="J676" s="165"/>
      <c r="K676" s="165"/>
      <c r="L676" s="165"/>
      <c r="M676" s="164"/>
      <c r="N676" s="165"/>
      <c r="O676" s="165"/>
      <c r="P676" s="149">
        <f t="shared" si="182"/>
        <v>0</v>
      </c>
      <c r="Q676" s="164"/>
      <c r="R676" s="164"/>
      <c r="S676" s="164"/>
    </row>
    <row r="677" s="125" customFormat="1" ht="18" customHeight="1" spans="1:19">
      <c r="A677" s="157" t="s">
        <v>266</v>
      </c>
      <c r="B677" s="158"/>
      <c r="C677" s="159" t="s">
        <v>267</v>
      </c>
      <c r="D677" s="153">
        <f>SUM(D678:D680)</f>
        <v>36.83</v>
      </c>
      <c r="E677" s="153">
        <f t="shared" ref="E677:S677" si="187">SUM(E678:E680)</f>
        <v>36.83</v>
      </c>
      <c r="F677" s="153">
        <f t="shared" si="187"/>
        <v>36.83</v>
      </c>
      <c r="G677" s="153">
        <f t="shared" si="187"/>
        <v>25.62</v>
      </c>
      <c r="H677" s="153">
        <f t="shared" si="187"/>
        <v>0</v>
      </c>
      <c r="I677" s="153">
        <f t="shared" si="187"/>
        <v>0</v>
      </c>
      <c r="J677" s="153">
        <f t="shared" si="187"/>
        <v>0</v>
      </c>
      <c r="K677" s="153">
        <f t="shared" si="187"/>
        <v>0</v>
      </c>
      <c r="L677" s="153">
        <f t="shared" si="187"/>
        <v>0</v>
      </c>
      <c r="M677" s="153">
        <f t="shared" si="187"/>
        <v>11.21</v>
      </c>
      <c r="N677" s="153">
        <f t="shared" si="187"/>
        <v>0</v>
      </c>
      <c r="O677" s="153">
        <f t="shared" si="187"/>
        <v>0</v>
      </c>
      <c r="P677" s="153">
        <f t="shared" si="187"/>
        <v>0</v>
      </c>
      <c r="Q677" s="153">
        <f t="shared" si="187"/>
        <v>0</v>
      </c>
      <c r="R677" s="153">
        <f t="shared" si="187"/>
        <v>0</v>
      </c>
      <c r="S677" s="153">
        <f t="shared" si="187"/>
        <v>0</v>
      </c>
    </row>
    <row r="678" s="125" customFormat="1" ht="18" customHeight="1" spans="1:19">
      <c r="A678" s="157"/>
      <c r="B678" s="181" t="s">
        <v>148</v>
      </c>
      <c r="C678" s="182" t="s">
        <v>268</v>
      </c>
      <c r="D678" s="163">
        <f t="shared" si="179"/>
        <v>11.21</v>
      </c>
      <c r="E678" s="163">
        <f t="shared" si="180"/>
        <v>11.21</v>
      </c>
      <c r="F678" s="163">
        <f t="shared" si="181"/>
        <v>11.21</v>
      </c>
      <c r="G678" s="164"/>
      <c r="H678" s="171"/>
      <c r="I678" s="171"/>
      <c r="J678" s="171"/>
      <c r="K678" s="171"/>
      <c r="L678" s="171"/>
      <c r="M678" s="164">
        <v>11.21</v>
      </c>
      <c r="N678" s="171"/>
      <c r="O678" s="171"/>
      <c r="P678" s="149">
        <f t="shared" si="182"/>
        <v>0</v>
      </c>
      <c r="Q678" s="164"/>
      <c r="R678" s="164"/>
      <c r="S678" s="164"/>
    </row>
    <row r="679" ht="18" customHeight="1" spans="1:19">
      <c r="A679" s="160"/>
      <c r="B679" s="161" t="s">
        <v>143</v>
      </c>
      <c r="C679" s="162" t="s">
        <v>275</v>
      </c>
      <c r="D679" s="163">
        <f t="shared" si="179"/>
        <v>25.24</v>
      </c>
      <c r="E679" s="163">
        <f t="shared" si="180"/>
        <v>25.24</v>
      </c>
      <c r="F679" s="163">
        <f t="shared" si="181"/>
        <v>25.24</v>
      </c>
      <c r="G679" s="164">
        <v>25.24</v>
      </c>
      <c r="H679" s="165"/>
      <c r="I679" s="165"/>
      <c r="J679" s="165"/>
      <c r="K679" s="165"/>
      <c r="L679" s="165"/>
      <c r="M679" s="164"/>
      <c r="N679" s="165"/>
      <c r="O679" s="165"/>
      <c r="P679" s="149">
        <f t="shared" si="182"/>
        <v>0</v>
      </c>
      <c r="Q679" s="164"/>
      <c r="R679" s="164"/>
      <c r="S679" s="164"/>
    </row>
    <row r="680" ht="18" customHeight="1" spans="1:19">
      <c r="A680" s="160"/>
      <c r="B680" s="161" t="s">
        <v>276</v>
      </c>
      <c r="C680" s="162" t="s">
        <v>277</v>
      </c>
      <c r="D680" s="163">
        <f t="shared" si="179"/>
        <v>0.38</v>
      </c>
      <c r="E680" s="163">
        <f t="shared" si="180"/>
        <v>0.38</v>
      </c>
      <c r="F680" s="163">
        <f t="shared" si="181"/>
        <v>0.38</v>
      </c>
      <c r="G680" s="164">
        <v>0.38</v>
      </c>
      <c r="H680" s="165"/>
      <c r="I680" s="165"/>
      <c r="J680" s="165"/>
      <c r="K680" s="165"/>
      <c r="L680" s="165"/>
      <c r="M680" s="164"/>
      <c r="N680" s="165"/>
      <c r="O680" s="165"/>
      <c r="P680" s="149">
        <f t="shared" si="182"/>
        <v>0</v>
      </c>
      <c r="Q680" s="164"/>
      <c r="R680" s="164"/>
      <c r="S680" s="164"/>
    </row>
    <row r="681" s="125" customFormat="1" ht="18" customHeight="1" spans="1:19">
      <c r="A681" s="157" t="s">
        <v>283</v>
      </c>
      <c r="B681" s="158"/>
      <c r="C681" s="159" t="s">
        <v>284</v>
      </c>
      <c r="D681" s="153">
        <f>SUM(D682:D685)</f>
        <v>95.45</v>
      </c>
      <c r="E681" s="153">
        <f t="shared" ref="E681:S681" si="188">SUM(E682:E685)</f>
        <v>95.45</v>
      </c>
      <c r="F681" s="153">
        <f t="shared" si="188"/>
        <v>95.45</v>
      </c>
      <c r="G681" s="153">
        <f t="shared" si="188"/>
        <v>44.62</v>
      </c>
      <c r="H681" s="153">
        <f t="shared" si="188"/>
        <v>0</v>
      </c>
      <c r="I681" s="153">
        <f t="shared" si="188"/>
        <v>0</v>
      </c>
      <c r="J681" s="153">
        <f t="shared" si="188"/>
        <v>0</v>
      </c>
      <c r="K681" s="153">
        <f t="shared" si="188"/>
        <v>0</v>
      </c>
      <c r="L681" s="153">
        <f t="shared" si="188"/>
        <v>0</v>
      </c>
      <c r="M681" s="153">
        <f t="shared" si="188"/>
        <v>50.83</v>
      </c>
      <c r="N681" s="153">
        <f t="shared" si="188"/>
        <v>0</v>
      </c>
      <c r="O681" s="153">
        <f t="shared" si="188"/>
        <v>0</v>
      </c>
      <c r="P681" s="153">
        <f t="shared" si="188"/>
        <v>0</v>
      </c>
      <c r="Q681" s="153">
        <f t="shared" si="188"/>
        <v>0</v>
      </c>
      <c r="R681" s="153">
        <f t="shared" si="188"/>
        <v>0</v>
      </c>
      <c r="S681" s="153">
        <f t="shared" si="188"/>
        <v>0</v>
      </c>
    </row>
    <row r="682" ht="18" customHeight="1" spans="1:19">
      <c r="A682" s="160"/>
      <c r="B682" s="161" t="s">
        <v>152</v>
      </c>
      <c r="C682" s="162" t="s">
        <v>285</v>
      </c>
      <c r="D682" s="163">
        <f t="shared" si="179"/>
        <v>41.74</v>
      </c>
      <c r="E682" s="163">
        <f t="shared" si="180"/>
        <v>41.74</v>
      </c>
      <c r="F682" s="163">
        <f t="shared" si="181"/>
        <v>41.74</v>
      </c>
      <c r="G682" s="164">
        <v>41.74</v>
      </c>
      <c r="H682" s="165"/>
      <c r="I682" s="165"/>
      <c r="J682" s="165"/>
      <c r="K682" s="165"/>
      <c r="L682" s="165"/>
      <c r="M682" s="164"/>
      <c r="N682" s="165"/>
      <c r="O682" s="165"/>
      <c r="P682" s="149">
        <f t="shared" si="182"/>
        <v>0</v>
      </c>
      <c r="Q682" s="164"/>
      <c r="R682" s="164"/>
      <c r="S682" s="164"/>
    </row>
    <row r="683" ht="18" customHeight="1" spans="1:19">
      <c r="A683" s="160"/>
      <c r="B683" s="161" t="s">
        <v>227</v>
      </c>
      <c r="C683" s="162" t="s">
        <v>297</v>
      </c>
      <c r="D683" s="163">
        <f t="shared" si="179"/>
        <v>1.33</v>
      </c>
      <c r="E683" s="163">
        <f t="shared" si="180"/>
        <v>1.33</v>
      </c>
      <c r="F683" s="163">
        <f t="shared" si="181"/>
        <v>1.33</v>
      </c>
      <c r="G683" s="164">
        <v>1.33</v>
      </c>
      <c r="H683" s="165"/>
      <c r="I683" s="165"/>
      <c r="J683" s="165"/>
      <c r="K683" s="165"/>
      <c r="L683" s="165"/>
      <c r="M683" s="164"/>
      <c r="N683" s="165"/>
      <c r="O683" s="165"/>
      <c r="P683" s="149">
        <f t="shared" si="182"/>
        <v>0</v>
      </c>
      <c r="Q683" s="164"/>
      <c r="R683" s="164"/>
      <c r="S683" s="164"/>
    </row>
    <row r="684" ht="18" customHeight="1" spans="1:19">
      <c r="A684" s="160"/>
      <c r="B684" s="161" t="s">
        <v>172</v>
      </c>
      <c r="C684" s="162" t="s">
        <v>298</v>
      </c>
      <c r="D684" s="163">
        <f t="shared" si="179"/>
        <v>52.12</v>
      </c>
      <c r="E684" s="163">
        <f t="shared" si="180"/>
        <v>52.12</v>
      </c>
      <c r="F684" s="163">
        <f t="shared" si="181"/>
        <v>52.12</v>
      </c>
      <c r="G684" s="164">
        <v>1.29</v>
      </c>
      <c r="H684" s="165"/>
      <c r="I684" s="165"/>
      <c r="J684" s="165"/>
      <c r="K684" s="165"/>
      <c r="L684" s="165"/>
      <c r="M684" s="164">
        <v>50.83</v>
      </c>
      <c r="N684" s="165"/>
      <c r="O684" s="165"/>
      <c r="P684" s="149">
        <f t="shared" si="182"/>
        <v>0</v>
      </c>
      <c r="Q684" s="164"/>
      <c r="R684" s="164"/>
      <c r="S684" s="164"/>
    </row>
    <row r="685" ht="18" customHeight="1" spans="1:19">
      <c r="A685" s="160"/>
      <c r="B685" s="161" t="s">
        <v>215</v>
      </c>
      <c r="C685" s="162" t="s">
        <v>286</v>
      </c>
      <c r="D685" s="163">
        <f t="shared" si="179"/>
        <v>0.26</v>
      </c>
      <c r="E685" s="163">
        <f t="shared" si="180"/>
        <v>0.26</v>
      </c>
      <c r="F685" s="163">
        <f t="shared" si="181"/>
        <v>0.26</v>
      </c>
      <c r="G685" s="164">
        <v>0.26</v>
      </c>
      <c r="H685" s="165"/>
      <c r="I685" s="165"/>
      <c r="J685" s="165"/>
      <c r="K685" s="165"/>
      <c r="L685" s="165"/>
      <c r="M685" s="164"/>
      <c r="N685" s="165"/>
      <c r="O685" s="165"/>
      <c r="P685" s="149">
        <f t="shared" si="182"/>
        <v>0</v>
      </c>
      <c r="Q685" s="164"/>
      <c r="R685" s="164"/>
      <c r="S685" s="164"/>
    </row>
    <row r="686" s="125" customFormat="1" ht="18" customHeight="1" spans="1:19">
      <c r="A686" s="166" t="s">
        <v>327</v>
      </c>
      <c r="B686" s="167"/>
      <c r="C686" s="168"/>
      <c r="D686" s="153">
        <f>SUM(D687,D700,D704)</f>
        <v>1948.96</v>
      </c>
      <c r="E686" s="153">
        <f t="shared" ref="E686:S686" si="189">SUM(E687,E700,E704)</f>
        <v>1948.96</v>
      </c>
      <c r="F686" s="153">
        <f t="shared" si="189"/>
        <v>1948.96</v>
      </c>
      <c r="G686" s="153">
        <f t="shared" si="189"/>
        <v>1909.7</v>
      </c>
      <c r="H686" s="153">
        <f t="shared" si="189"/>
        <v>0</v>
      </c>
      <c r="I686" s="153">
        <f t="shared" si="189"/>
        <v>0</v>
      </c>
      <c r="J686" s="153">
        <f t="shared" si="189"/>
        <v>0</v>
      </c>
      <c r="K686" s="153">
        <f t="shared" si="189"/>
        <v>0</v>
      </c>
      <c r="L686" s="153">
        <f t="shared" si="189"/>
        <v>0</v>
      </c>
      <c r="M686" s="153">
        <f t="shared" si="189"/>
        <v>39.26</v>
      </c>
      <c r="N686" s="153">
        <f t="shared" si="189"/>
        <v>0</v>
      </c>
      <c r="O686" s="153">
        <f t="shared" si="189"/>
        <v>0</v>
      </c>
      <c r="P686" s="153">
        <f t="shared" si="189"/>
        <v>0</v>
      </c>
      <c r="Q686" s="153">
        <f t="shared" si="189"/>
        <v>0</v>
      </c>
      <c r="R686" s="153">
        <f t="shared" si="189"/>
        <v>0</v>
      </c>
      <c r="S686" s="153">
        <f t="shared" si="189"/>
        <v>0</v>
      </c>
    </row>
    <row r="687" s="125" customFormat="1" ht="18" customHeight="1" spans="1:19">
      <c r="A687" s="157" t="s">
        <v>288</v>
      </c>
      <c r="B687" s="158"/>
      <c r="C687" s="159" t="s">
        <v>255</v>
      </c>
      <c r="D687" s="153">
        <f>SUM(D688:D694,D698:D699)</f>
        <v>1614.35</v>
      </c>
      <c r="E687" s="153">
        <f t="shared" ref="E687:S687" si="190">SUM(E688:E694,E698:E699)</f>
        <v>1614.35</v>
      </c>
      <c r="F687" s="153">
        <f t="shared" si="190"/>
        <v>1614.35</v>
      </c>
      <c r="G687" s="153">
        <f t="shared" si="190"/>
        <v>1614.25</v>
      </c>
      <c r="H687" s="153">
        <f t="shared" si="190"/>
        <v>0</v>
      </c>
      <c r="I687" s="153">
        <f t="shared" si="190"/>
        <v>0</v>
      </c>
      <c r="J687" s="153">
        <f t="shared" si="190"/>
        <v>0</v>
      </c>
      <c r="K687" s="153">
        <f t="shared" si="190"/>
        <v>0</v>
      </c>
      <c r="L687" s="153">
        <f t="shared" si="190"/>
        <v>0</v>
      </c>
      <c r="M687" s="153">
        <f t="shared" si="190"/>
        <v>0.1</v>
      </c>
      <c r="N687" s="153">
        <f t="shared" si="190"/>
        <v>0</v>
      </c>
      <c r="O687" s="153">
        <f t="shared" si="190"/>
        <v>0</v>
      </c>
      <c r="P687" s="153">
        <f t="shared" si="190"/>
        <v>0</v>
      </c>
      <c r="Q687" s="153">
        <f t="shared" si="190"/>
        <v>0</v>
      </c>
      <c r="R687" s="153">
        <f t="shared" si="190"/>
        <v>0</v>
      </c>
      <c r="S687" s="153">
        <f t="shared" si="190"/>
        <v>0</v>
      </c>
    </row>
    <row r="688" ht="18" customHeight="1" spans="1:19">
      <c r="A688" s="160"/>
      <c r="B688" s="161" t="s">
        <v>148</v>
      </c>
      <c r="C688" s="162" t="s">
        <v>256</v>
      </c>
      <c r="D688" s="163">
        <f t="shared" si="179"/>
        <v>376.3</v>
      </c>
      <c r="E688" s="163">
        <f t="shared" si="180"/>
        <v>376.3</v>
      </c>
      <c r="F688" s="163">
        <f t="shared" si="181"/>
        <v>376.3</v>
      </c>
      <c r="G688" s="164">
        <v>376.3</v>
      </c>
      <c r="H688" s="165"/>
      <c r="I688" s="165"/>
      <c r="J688" s="165"/>
      <c r="K688" s="165"/>
      <c r="L688" s="165"/>
      <c r="M688" s="164"/>
      <c r="N688" s="165"/>
      <c r="O688" s="165"/>
      <c r="P688" s="149">
        <f t="shared" si="182"/>
        <v>0</v>
      </c>
      <c r="Q688" s="164"/>
      <c r="R688" s="164"/>
      <c r="S688" s="164"/>
    </row>
    <row r="689" ht="18" customHeight="1" spans="1:19">
      <c r="A689" s="160"/>
      <c r="B689" s="161" t="s">
        <v>152</v>
      </c>
      <c r="C689" s="162" t="s">
        <v>257</v>
      </c>
      <c r="D689" s="163">
        <f t="shared" si="179"/>
        <v>180.59</v>
      </c>
      <c r="E689" s="163">
        <f t="shared" si="180"/>
        <v>180.59</v>
      </c>
      <c r="F689" s="163">
        <f t="shared" si="181"/>
        <v>180.59</v>
      </c>
      <c r="G689" s="164">
        <v>180.59</v>
      </c>
      <c r="H689" s="165"/>
      <c r="I689" s="165"/>
      <c r="J689" s="165"/>
      <c r="K689" s="165"/>
      <c r="L689" s="165"/>
      <c r="M689" s="164"/>
      <c r="N689" s="165"/>
      <c r="O689" s="165"/>
      <c r="P689" s="149">
        <f t="shared" si="182"/>
        <v>0</v>
      </c>
      <c r="Q689" s="164"/>
      <c r="R689" s="164"/>
      <c r="S689" s="164"/>
    </row>
    <row r="690" ht="18" customHeight="1" spans="1:19">
      <c r="A690" s="160"/>
      <c r="B690" s="161" t="s">
        <v>162</v>
      </c>
      <c r="C690" s="162" t="s">
        <v>258</v>
      </c>
      <c r="D690" s="163">
        <f t="shared" si="179"/>
        <v>93.45</v>
      </c>
      <c r="E690" s="163">
        <f t="shared" si="180"/>
        <v>93.45</v>
      </c>
      <c r="F690" s="163">
        <f t="shared" si="181"/>
        <v>93.45</v>
      </c>
      <c r="G690" s="164">
        <v>93.45</v>
      </c>
      <c r="H690" s="165"/>
      <c r="I690" s="165"/>
      <c r="J690" s="165"/>
      <c r="K690" s="165"/>
      <c r="L690" s="165"/>
      <c r="M690" s="164"/>
      <c r="N690" s="165"/>
      <c r="O690" s="165"/>
      <c r="P690" s="149">
        <f t="shared" si="182"/>
        <v>0</v>
      </c>
      <c r="Q690" s="164"/>
      <c r="R690" s="164"/>
      <c r="S690" s="164"/>
    </row>
    <row r="691" ht="18" customHeight="1" spans="1:19">
      <c r="A691" s="160"/>
      <c r="B691" s="161" t="s">
        <v>168</v>
      </c>
      <c r="C691" s="162" t="s">
        <v>289</v>
      </c>
      <c r="D691" s="163">
        <f t="shared" si="179"/>
        <v>521.35</v>
      </c>
      <c r="E691" s="163">
        <f t="shared" si="180"/>
        <v>521.35</v>
      </c>
      <c r="F691" s="163">
        <f t="shared" si="181"/>
        <v>521.35</v>
      </c>
      <c r="G691" s="164">
        <v>521.35</v>
      </c>
      <c r="H691" s="165"/>
      <c r="I691" s="165"/>
      <c r="J691" s="165"/>
      <c r="K691" s="165"/>
      <c r="L691" s="165"/>
      <c r="M691" s="164"/>
      <c r="N691" s="165"/>
      <c r="O691" s="165"/>
      <c r="P691" s="149">
        <f t="shared" si="182"/>
        <v>0</v>
      </c>
      <c r="Q691" s="164"/>
      <c r="R691" s="164"/>
      <c r="S691" s="164"/>
    </row>
    <row r="692" ht="18" customHeight="1" spans="1:19">
      <c r="A692" s="160"/>
      <c r="B692" s="161" t="s">
        <v>172</v>
      </c>
      <c r="C692" s="162" t="s">
        <v>259</v>
      </c>
      <c r="D692" s="163">
        <f t="shared" si="179"/>
        <v>164.4</v>
      </c>
      <c r="E692" s="163">
        <f t="shared" si="180"/>
        <v>164.4</v>
      </c>
      <c r="F692" s="163">
        <f t="shared" si="181"/>
        <v>164.4</v>
      </c>
      <c r="G692" s="164">
        <v>164.4</v>
      </c>
      <c r="H692" s="165"/>
      <c r="I692" s="165"/>
      <c r="J692" s="165"/>
      <c r="K692" s="165"/>
      <c r="L692" s="165"/>
      <c r="M692" s="164"/>
      <c r="N692" s="165"/>
      <c r="O692" s="165"/>
      <c r="P692" s="149">
        <f t="shared" si="182"/>
        <v>0</v>
      </c>
      <c r="Q692" s="164"/>
      <c r="R692" s="164"/>
      <c r="S692" s="164"/>
    </row>
    <row r="693" ht="18" customHeight="1" spans="1:19">
      <c r="A693" s="160"/>
      <c r="B693" s="161" t="s">
        <v>125</v>
      </c>
      <c r="C693" s="162" t="s">
        <v>260</v>
      </c>
      <c r="D693" s="163">
        <f t="shared" si="179"/>
        <v>135.07</v>
      </c>
      <c r="E693" s="163">
        <f t="shared" si="180"/>
        <v>135.07</v>
      </c>
      <c r="F693" s="163">
        <f t="shared" si="181"/>
        <v>135.07</v>
      </c>
      <c r="G693" s="164">
        <v>135.07</v>
      </c>
      <c r="H693" s="165"/>
      <c r="I693" s="165"/>
      <c r="J693" s="165"/>
      <c r="K693" s="165"/>
      <c r="L693" s="165"/>
      <c r="M693" s="164"/>
      <c r="N693" s="165"/>
      <c r="O693" s="165"/>
      <c r="P693" s="149">
        <f t="shared" si="182"/>
        <v>0</v>
      </c>
      <c r="Q693" s="164"/>
      <c r="R693" s="164"/>
      <c r="S693" s="164"/>
    </row>
    <row r="694" ht="18" customHeight="1" spans="1:19">
      <c r="A694" s="160"/>
      <c r="B694" s="161" t="s">
        <v>127</v>
      </c>
      <c r="C694" s="162" t="s">
        <v>261</v>
      </c>
      <c r="D694" s="163">
        <f t="shared" si="179"/>
        <v>14.67</v>
      </c>
      <c r="E694" s="163">
        <f t="shared" si="180"/>
        <v>14.67</v>
      </c>
      <c r="F694" s="163">
        <f t="shared" si="181"/>
        <v>14.67</v>
      </c>
      <c r="G694" s="164">
        <v>14.67</v>
      </c>
      <c r="H694" s="165"/>
      <c r="I694" s="165"/>
      <c r="J694" s="165"/>
      <c r="K694" s="165"/>
      <c r="L694" s="165"/>
      <c r="M694" s="164"/>
      <c r="N694" s="165"/>
      <c r="O694" s="165"/>
      <c r="P694" s="149">
        <f t="shared" si="182"/>
        <v>0</v>
      </c>
      <c r="Q694" s="164"/>
      <c r="R694" s="164"/>
      <c r="S694" s="164"/>
    </row>
    <row r="695" ht="18" customHeight="1" spans="1:19">
      <c r="A695" s="160"/>
      <c r="B695" s="161"/>
      <c r="C695" s="162" t="s">
        <v>262</v>
      </c>
      <c r="D695" s="163">
        <f t="shared" si="179"/>
        <v>2.29</v>
      </c>
      <c r="E695" s="163">
        <f t="shared" si="180"/>
        <v>2.29</v>
      </c>
      <c r="F695" s="163">
        <f t="shared" si="181"/>
        <v>2.29</v>
      </c>
      <c r="G695" s="164">
        <v>2.29</v>
      </c>
      <c r="H695" s="165"/>
      <c r="I695" s="165"/>
      <c r="J695" s="165"/>
      <c r="K695" s="165"/>
      <c r="L695" s="165"/>
      <c r="M695" s="164"/>
      <c r="N695" s="165"/>
      <c r="O695" s="165"/>
      <c r="P695" s="149">
        <f t="shared" si="182"/>
        <v>0</v>
      </c>
      <c r="Q695" s="164"/>
      <c r="R695" s="164"/>
      <c r="S695" s="164"/>
    </row>
    <row r="696" ht="18" customHeight="1" spans="1:19">
      <c r="A696" s="160"/>
      <c r="B696" s="161"/>
      <c r="C696" s="162" t="s">
        <v>263</v>
      </c>
      <c r="D696" s="163">
        <f t="shared" si="179"/>
        <v>5.67</v>
      </c>
      <c r="E696" s="163">
        <f t="shared" si="180"/>
        <v>5.67</v>
      </c>
      <c r="F696" s="163">
        <f t="shared" si="181"/>
        <v>5.67</v>
      </c>
      <c r="G696" s="164">
        <v>5.67</v>
      </c>
      <c r="H696" s="165"/>
      <c r="I696" s="165"/>
      <c r="J696" s="165"/>
      <c r="K696" s="165"/>
      <c r="L696" s="165"/>
      <c r="M696" s="164"/>
      <c r="N696" s="165"/>
      <c r="O696" s="165"/>
      <c r="P696" s="149">
        <f t="shared" si="182"/>
        <v>0</v>
      </c>
      <c r="Q696" s="164"/>
      <c r="R696" s="164"/>
      <c r="S696" s="164"/>
    </row>
    <row r="697" ht="18" customHeight="1" spans="1:19">
      <c r="A697" s="160"/>
      <c r="B697" s="161"/>
      <c r="C697" s="162" t="s">
        <v>264</v>
      </c>
      <c r="D697" s="163">
        <f t="shared" si="179"/>
        <v>6.71</v>
      </c>
      <c r="E697" s="163">
        <f t="shared" si="180"/>
        <v>6.71</v>
      </c>
      <c r="F697" s="163">
        <f t="shared" si="181"/>
        <v>6.71</v>
      </c>
      <c r="G697" s="164">
        <v>6.71</v>
      </c>
      <c r="H697" s="165"/>
      <c r="I697" s="165"/>
      <c r="J697" s="165"/>
      <c r="K697" s="165"/>
      <c r="L697" s="165"/>
      <c r="M697" s="164"/>
      <c r="N697" s="165"/>
      <c r="O697" s="165"/>
      <c r="P697" s="149">
        <f t="shared" si="182"/>
        <v>0</v>
      </c>
      <c r="Q697" s="164"/>
      <c r="R697" s="164"/>
      <c r="S697" s="164"/>
    </row>
    <row r="698" ht="18" customHeight="1" spans="1:19">
      <c r="A698" s="160"/>
      <c r="B698" s="161" t="s">
        <v>128</v>
      </c>
      <c r="C698" s="162" t="s">
        <v>265</v>
      </c>
      <c r="D698" s="163">
        <f t="shared" si="179"/>
        <v>103.22</v>
      </c>
      <c r="E698" s="163">
        <f t="shared" si="180"/>
        <v>103.22</v>
      </c>
      <c r="F698" s="163">
        <f t="shared" si="181"/>
        <v>103.22</v>
      </c>
      <c r="G698" s="164">
        <v>103.22</v>
      </c>
      <c r="H698" s="165"/>
      <c r="I698" s="165"/>
      <c r="J698" s="165"/>
      <c r="K698" s="165"/>
      <c r="L698" s="165"/>
      <c r="M698" s="164"/>
      <c r="N698" s="165"/>
      <c r="O698" s="165"/>
      <c r="P698" s="149">
        <f t="shared" si="182"/>
        <v>0</v>
      </c>
      <c r="Q698" s="164"/>
      <c r="R698" s="164"/>
      <c r="S698" s="164"/>
    </row>
    <row r="699" ht="18" customHeight="1" spans="1:19">
      <c r="A699" s="160"/>
      <c r="B699" s="161" t="s">
        <v>215</v>
      </c>
      <c r="C699" s="162" t="s">
        <v>305</v>
      </c>
      <c r="D699" s="163">
        <f t="shared" si="179"/>
        <v>25.3</v>
      </c>
      <c r="E699" s="163">
        <f t="shared" si="180"/>
        <v>25.3</v>
      </c>
      <c r="F699" s="163">
        <f t="shared" si="181"/>
        <v>25.3</v>
      </c>
      <c r="G699" s="164">
        <v>25.2</v>
      </c>
      <c r="H699" s="165"/>
      <c r="I699" s="165"/>
      <c r="J699" s="165"/>
      <c r="K699" s="165"/>
      <c r="L699" s="165"/>
      <c r="M699" s="164">
        <v>0.1</v>
      </c>
      <c r="N699" s="165"/>
      <c r="O699" s="165"/>
      <c r="P699" s="149">
        <f t="shared" si="182"/>
        <v>0</v>
      </c>
      <c r="Q699" s="164"/>
      <c r="R699" s="164"/>
      <c r="S699" s="164"/>
    </row>
    <row r="700" s="125" customFormat="1" ht="18" customHeight="1" spans="1:19">
      <c r="A700" s="157" t="s">
        <v>266</v>
      </c>
      <c r="B700" s="158"/>
      <c r="C700" s="159" t="s">
        <v>267</v>
      </c>
      <c r="D700" s="153">
        <f>SUM(D701:D703)</f>
        <v>49.78</v>
      </c>
      <c r="E700" s="153">
        <f t="shared" ref="E700:S700" si="191">SUM(E701:E703)</f>
        <v>49.78</v>
      </c>
      <c r="F700" s="153">
        <f t="shared" si="191"/>
        <v>49.78</v>
      </c>
      <c r="G700" s="153">
        <f t="shared" si="191"/>
        <v>22.79</v>
      </c>
      <c r="H700" s="153">
        <f t="shared" si="191"/>
        <v>0</v>
      </c>
      <c r="I700" s="153">
        <f t="shared" si="191"/>
        <v>0</v>
      </c>
      <c r="J700" s="153">
        <f t="shared" si="191"/>
        <v>0</v>
      </c>
      <c r="K700" s="153">
        <f t="shared" si="191"/>
        <v>0</v>
      </c>
      <c r="L700" s="153">
        <f t="shared" si="191"/>
        <v>0</v>
      </c>
      <c r="M700" s="153">
        <f t="shared" si="191"/>
        <v>26.99</v>
      </c>
      <c r="N700" s="153">
        <f t="shared" si="191"/>
        <v>0</v>
      </c>
      <c r="O700" s="153">
        <f t="shared" si="191"/>
        <v>0</v>
      </c>
      <c r="P700" s="153">
        <f t="shared" si="191"/>
        <v>0</v>
      </c>
      <c r="Q700" s="153">
        <f t="shared" si="191"/>
        <v>0</v>
      </c>
      <c r="R700" s="153">
        <f t="shared" si="191"/>
        <v>0</v>
      </c>
      <c r="S700" s="153">
        <f t="shared" si="191"/>
        <v>0</v>
      </c>
    </row>
    <row r="701" s="125" customFormat="1" ht="18" customHeight="1" spans="1:19">
      <c r="A701" s="157"/>
      <c r="B701" s="181" t="s">
        <v>148</v>
      </c>
      <c r="C701" s="182" t="s">
        <v>268</v>
      </c>
      <c r="D701" s="163">
        <f t="shared" si="179"/>
        <v>26.99</v>
      </c>
      <c r="E701" s="163">
        <f t="shared" si="180"/>
        <v>26.99</v>
      </c>
      <c r="F701" s="163">
        <f t="shared" si="181"/>
        <v>26.99</v>
      </c>
      <c r="G701" s="164"/>
      <c r="H701" s="171"/>
      <c r="I701" s="171"/>
      <c r="J701" s="171"/>
      <c r="K701" s="171"/>
      <c r="L701" s="171"/>
      <c r="M701" s="164">
        <v>26.99</v>
      </c>
      <c r="N701" s="171"/>
      <c r="O701" s="171"/>
      <c r="P701" s="149">
        <f t="shared" si="182"/>
        <v>0</v>
      </c>
      <c r="Q701" s="164"/>
      <c r="R701" s="164"/>
      <c r="S701" s="164"/>
    </row>
    <row r="702" ht="18" customHeight="1" spans="1:19">
      <c r="A702" s="160"/>
      <c r="B702" s="161" t="s">
        <v>143</v>
      </c>
      <c r="C702" s="162" t="s">
        <v>275</v>
      </c>
      <c r="D702" s="163">
        <f t="shared" si="179"/>
        <v>22.43</v>
      </c>
      <c r="E702" s="163">
        <f t="shared" si="180"/>
        <v>22.43</v>
      </c>
      <c r="F702" s="163">
        <f t="shared" si="181"/>
        <v>22.43</v>
      </c>
      <c r="G702" s="164">
        <v>22.43</v>
      </c>
      <c r="H702" s="165"/>
      <c r="I702" s="165"/>
      <c r="J702" s="165"/>
      <c r="K702" s="165"/>
      <c r="L702" s="165"/>
      <c r="M702" s="164"/>
      <c r="N702" s="165"/>
      <c r="O702" s="165"/>
      <c r="P702" s="149">
        <f t="shared" si="182"/>
        <v>0</v>
      </c>
      <c r="Q702" s="164"/>
      <c r="R702" s="164"/>
      <c r="S702" s="164"/>
    </row>
    <row r="703" ht="18" customHeight="1" spans="1:19">
      <c r="A703" s="160"/>
      <c r="B703" s="161" t="s">
        <v>276</v>
      </c>
      <c r="C703" s="162" t="s">
        <v>277</v>
      </c>
      <c r="D703" s="163">
        <f t="shared" si="179"/>
        <v>0.36</v>
      </c>
      <c r="E703" s="163">
        <f t="shared" si="180"/>
        <v>0.36</v>
      </c>
      <c r="F703" s="163">
        <f t="shared" si="181"/>
        <v>0.36</v>
      </c>
      <c r="G703" s="164">
        <v>0.36</v>
      </c>
      <c r="H703" s="165"/>
      <c r="I703" s="165"/>
      <c r="J703" s="165"/>
      <c r="K703" s="165"/>
      <c r="L703" s="165"/>
      <c r="M703" s="164"/>
      <c r="N703" s="165"/>
      <c r="O703" s="165"/>
      <c r="P703" s="149">
        <f t="shared" si="182"/>
        <v>0</v>
      </c>
      <c r="Q703" s="164"/>
      <c r="R703" s="164"/>
      <c r="S703" s="164"/>
    </row>
    <row r="704" s="125" customFormat="1" ht="18" customHeight="1" spans="1:19">
      <c r="A704" s="157" t="s">
        <v>283</v>
      </c>
      <c r="B704" s="158"/>
      <c r="C704" s="159" t="s">
        <v>284</v>
      </c>
      <c r="D704" s="153">
        <f>SUM(D705:D709)</f>
        <v>284.83</v>
      </c>
      <c r="E704" s="153">
        <f t="shared" ref="E704:S704" si="192">SUM(E705:E709)</f>
        <v>284.83</v>
      </c>
      <c r="F704" s="153">
        <f t="shared" si="192"/>
        <v>284.83</v>
      </c>
      <c r="G704" s="153">
        <f t="shared" si="192"/>
        <v>272.66</v>
      </c>
      <c r="H704" s="153">
        <f t="shared" si="192"/>
        <v>0</v>
      </c>
      <c r="I704" s="153">
        <f t="shared" si="192"/>
        <v>0</v>
      </c>
      <c r="J704" s="153">
        <f t="shared" si="192"/>
        <v>0</v>
      </c>
      <c r="K704" s="153">
        <f t="shared" si="192"/>
        <v>0</v>
      </c>
      <c r="L704" s="153">
        <f t="shared" si="192"/>
        <v>0</v>
      </c>
      <c r="M704" s="153">
        <f t="shared" si="192"/>
        <v>12.17</v>
      </c>
      <c r="N704" s="153">
        <f t="shared" si="192"/>
        <v>0</v>
      </c>
      <c r="O704" s="153">
        <f t="shared" si="192"/>
        <v>0</v>
      </c>
      <c r="P704" s="153">
        <f t="shared" si="192"/>
        <v>0</v>
      </c>
      <c r="Q704" s="153">
        <f t="shared" si="192"/>
        <v>0</v>
      </c>
      <c r="R704" s="153">
        <f t="shared" si="192"/>
        <v>0</v>
      </c>
      <c r="S704" s="153">
        <f t="shared" si="192"/>
        <v>0</v>
      </c>
    </row>
    <row r="705" ht="18" customHeight="1" spans="1:19">
      <c r="A705" s="160"/>
      <c r="B705" s="161" t="s">
        <v>148</v>
      </c>
      <c r="C705" s="162" t="s">
        <v>296</v>
      </c>
      <c r="D705" s="163">
        <f t="shared" si="179"/>
        <v>26.55</v>
      </c>
      <c r="E705" s="163">
        <f t="shared" si="180"/>
        <v>26.55</v>
      </c>
      <c r="F705" s="163">
        <f t="shared" si="181"/>
        <v>26.55</v>
      </c>
      <c r="G705" s="164">
        <v>26.55</v>
      </c>
      <c r="H705" s="165"/>
      <c r="I705" s="165"/>
      <c r="J705" s="165"/>
      <c r="K705" s="165"/>
      <c r="L705" s="165"/>
      <c r="M705" s="164"/>
      <c r="N705" s="165"/>
      <c r="O705" s="165"/>
      <c r="P705" s="149">
        <f t="shared" si="182"/>
        <v>0</v>
      </c>
      <c r="Q705" s="164"/>
      <c r="R705" s="164"/>
      <c r="S705" s="164"/>
    </row>
    <row r="706" ht="18" customHeight="1" spans="1:19">
      <c r="A706" s="160"/>
      <c r="B706" s="161" t="s">
        <v>152</v>
      </c>
      <c r="C706" s="162" t="s">
        <v>285</v>
      </c>
      <c r="D706" s="163">
        <f t="shared" si="179"/>
        <v>221.17</v>
      </c>
      <c r="E706" s="163">
        <f t="shared" si="180"/>
        <v>221.17</v>
      </c>
      <c r="F706" s="163">
        <f t="shared" si="181"/>
        <v>221.17</v>
      </c>
      <c r="G706" s="164">
        <v>221.17</v>
      </c>
      <c r="H706" s="165"/>
      <c r="I706" s="165"/>
      <c r="J706" s="165"/>
      <c r="K706" s="165"/>
      <c r="L706" s="165"/>
      <c r="M706" s="164"/>
      <c r="N706" s="165"/>
      <c r="O706" s="165"/>
      <c r="P706" s="149">
        <f t="shared" si="182"/>
        <v>0</v>
      </c>
      <c r="Q706" s="164"/>
      <c r="R706" s="164"/>
      <c r="S706" s="164"/>
    </row>
    <row r="707" ht="18" customHeight="1" spans="1:19">
      <c r="A707" s="160"/>
      <c r="B707" s="161" t="s">
        <v>227</v>
      </c>
      <c r="C707" s="162" t="s">
        <v>297</v>
      </c>
      <c r="D707" s="163">
        <f t="shared" si="179"/>
        <v>15.99</v>
      </c>
      <c r="E707" s="163">
        <f t="shared" si="180"/>
        <v>15.99</v>
      </c>
      <c r="F707" s="163">
        <f t="shared" si="181"/>
        <v>15.99</v>
      </c>
      <c r="G707" s="164">
        <v>15.99</v>
      </c>
      <c r="H707" s="165"/>
      <c r="I707" s="165"/>
      <c r="J707" s="165"/>
      <c r="K707" s="165"/>
      <c r="L707" s="165"/>
      <c r="M707" s="164"/>
      <c r="N707" s="165"/>
      <c r="O707" s="165"/>
      <c r="P707" s="149">
        <f t="shared" si="182"/>
        <v>0</v>
      </c>
      <c r="Q707" s="164"/>
      <c r="R707" s="164"/>
      <c r="S707" s="164"/>
    </row>
    <row r="708" ht="18" customHeight="1" spans="1:19">
      <c r="A708" s="160"/>
      <c r="B708" s="161" t="s">
        <v>172</v>
      </c>
      <c r="C708" s="162" t="s">
        <v>298</v>
      </c>
      <c r="D708" s="163">
        <f t="shared" si="179"/>
        <v>11.49</v>
      </c>
      <c r="E708" s="163">
        <f t="shared" si="180"/>
        <v>11.49</v>
      </c>
      <c r="F708" s="163">
        <f t="shared" si="181"/>
        <v>11.49</v>
      </c>
      <c r="G708" s="164"/>
      <c r="H708" s="165"/>
      <c r="I708" s="165"/>
      <c r="J708" s="165"/>
      <c r="K708" s="165"/>
      <c r="L708" s="165"/>
      <c r="M708" s="164">
        <v>11.49</v>
      </c>
      <c r="N708" s="165"/>
      <c r="O708" s="165"/>
      <c r="P708" s="149">
        <f t="shared" si="182"/>
        <v>0</v>
      </c>
      <c r="Q708" s="164"/>
      <c r="R708" s="164"/>
      <c r="S708" s="164"/>
    </row>
    <row r="709" ht="18" customHeight="1" spans="1:19">
      <c r="A709" s="160"/>
      <c r="B709" s="161" t="s">
        <v>215</v>
      </c>
      <c r="C709" s="162" t="s">
        <v>286</v>
      </c>
      <c r="D709" s="163">
        <f t="shared" si="179"/>
        <v>9.63</v>
      </c>
      <c r="E709" s="163">
        <f t="shared" si="180"/>
        <v>9.63</v>
      </c>
      <c r="F709" s="163">
        <f t="shared" si="181"/>
        <v>9.63</v>
      </c>
      <c r="G709" s="164">
        <v>8.95</v>
      </c>
      <c r="H709" s="165"/>
      <c r="I709" s="165"/>
      <c r="J709" s="165"/>
      <c r="K709" s="165"/>
      <c r="L709" s="165"/>
      <c r="M709" s="164">
        <v>0.68</v>
      </c>
      <c r="N709" s="165"/>
      <c r="O709" s="165"/>
      <c r="P709" s="149">
        <f t="shared" si="182"/>
        <v>0</v>
      </c>
      <c r="Q709" s="164"/>
      <c r="R709" s="164"/>
      <c r="S709" s="164"/>
    </row>
    <row r="710" s="125" customFormat="1" ht="18" customHeight="1" spans="1:19">
      <c r="A710" s="166" t="s">
        <v>328</v>
      </c>
      <c r="B710" s="167"/>
      <c r="C710" s="168"/>
      <c r="D710" s="153">
        <f>SUM(D711,D724,D728)</f>
        <v>1085.2</v>
      </c>
      <c r="E710" s="153">
        <f t="shared" ref="E710:S710" si="193">SUM(E711,E724,E728)</f>
        <v>1085.2</v>
      </c>
      <c r="F710" s="153">
        <f t="shared" si="193"/>
        <v>1085.2</v>
      </c>
      <c r="G710" s="153">
        <f t="shared" si="193"/>
        <v>1061.61</v>
      </c>
      <c r="H710" s="153">
        <f t="shared" si="193"/>
        <v>0</v>
      </c>
      <c r="I710" s="153">
        <f t="shared" si="193"/>
        <v>0</v>
      </c>
      <c r="J710" s="153">
        <f t="shared" si="193"/>
        <v>0</v>
      </c>
      <c r="K710" s="153">
        <f t="shared" si="193"/>
        <v>0</v>
      </c>
      <c r="L710" s="153">
        <f t="shared" si="193"/>
        <v>0</v>
      </c>
      <c r="M710" s="153">
        <f t="shared" si="193"/>
        <v>23.59</v>
      </c>
      <c r="N710" s="153">
        <f t="shared" si="193"/>
        <v>0</v>
      </c>
      <c r="O710" s="153">
        <f t="shared" si="193"/>
        <v>0</v>
      </c>
      <c r="P710" s="153">
        <f t="shared" si="193"/>
        <v>0</v>
      </c>
      <c r="Q710" s="153">
        <f t="shared" si="193"/>
        <v>0</v>
      </c>
      <c r="R710" s="153">
        <f t="shared" si="193"/>
        <v>0</v>
      </c>
      <c r="S710" s="153">
        <f t="shared" si="193"/>
        <v>0</v>
      </c>
    </row>
    <row r="711" s="125" customFormat="1" ht="18" customHeight="1" spans="1:19">
      <c r="A711" s="157" t="s">
        <v>288</v>
      </c>
      <c r="B711" s="158"/>
      <c r="C711" s="159" t="s">
        <v>255</v>
      </c>
      <c r="D711" s="153">
        <f>SUM(D712:D718,D722:D723)</f>
        <v>999.32</v>
      </c>
      <c r="E711" s="153">
        <f t="shared" ref="E711:S711" si="194">SUM(E712:E718,E722:E723)</f>
        <v>999.32</v>
      </c>
      <c r="F711" s="153">
        <f t="shared" si="194"/>
        <v>999.32</v>
      </c>
      <c r="G711" s="153">
        <f t="shared" si="194"/>
        <v>999.32</v>
      </c>
      <c r="H711" s="153">
        <f t="shared" si="194"/>
        <v>0</v>
      </c>
      <c r="I711" s="153">
        <f t="shared" si="194"/>
        <v>0</v>
      </c>
      <c r="J711" s="153">
        <f t="shared" si="194"/>
        <v>0</v>
      </c>
      <c r="K711" s="153">
        <f t="shared" si="194"/>
        <v>0</v>
      </c>
      <c r="L711" s="153">
        <f t="shared" si="194"/>
        <v>0</v>
      </c>
      <c r="M711" s="153">
        <f t="shared" si="194"/>
        <v>0</v>
      </c>
      <c r="N711" s="153">
        <f t="shared" si="194"/>
        <v>0</v>
      </c>
      <c r="O711" s="153">
        <f t="shared" si="194"/>
        <v>0</v>
      </c>
      <c r="P711" s="153">
        <f t="shared" si="194"/>
        <v>0</v>
      </c>
      <c r="Q711" s="153">
        <f t="shared" si="194"/>
        <v>0</v>
      </c>
      <c r="R711" s="153">
        <f t="shared" si="194"/>
        <v>0</v>
      </c>
      <c r="S711" s="153">
        <f t="shared" si="194"/>
        <v>0</v>
      </c>
    </row>
    <row r="712" ht="18" customHeight="1" spans="1:19">
      <c r="A712" s="160"/>
      <c r="B712" s="161" t="s">
        <v>148</v>
      </c>
      <c r="C712" s="162" t="s">
        <v>256</v>
      </c>
      <c r="D712" s="163">
        <f t="shared" ref="D712:D775" si="195">SUM(E712,P712)</f>
        <v>247.22</v>
      </c>
      <c r="E712" s="163">
        <f t="shared" si="180"/>
        <v>247.22</v>
      </c>
      <c r="F712" s="163">
        <f t="shared" si="181"/>
        <v>247.22</v>
      </c>
      <c r="G712" s="164">
        <v>247.22</v>
      </c>
      <c r="H712" s="165"/>
      <c r="I712" s="165"/>
      <c r="J712" s="165"/>
      <c r="K712" s="165"/>
      <c r="L712" s="165"/>
      <c r="M712" s="164"/>
      <c r="N712" s="165"/>
      <c r="O712" s="165"/>
      <c r="P712" s="149">
        <f t="shared" si="182"/>
        <v>0</v>
      </c>
      <c r="Q712" s="164"/>
      <c r="R712" s="164"/>
      <c r="S712" s="164"/>
    </row>
    <row r="713" ht="18" customHeight="1" spans="1:19">
      <c r="A713" s="160"/>
      <c r="B713" s="161" t="s">
        <v>152</v>
      </c>
      <c r="C713" s="162" t="s">
        <v>257</v>
      </c>
      <c r="D713" s="163">
        <f t="shared" si="195"/>
        <v>111.51</v>
      </c>
      <c r="E713" s="163">
        <f t="shared" si="180"/>
        <v>111.51</v>
      </c>
      <c r="F713" s="163">
        <f t="shared" si="181"/>
        <v>111.51</v>
      </c>
      <c r="G713" s="164">
        <v>111.51</v>
      </c>
      <c r="H713" s="165"/>
      <c r="I713" s="165"/>
      <c r="J713" s="165"/>
      <c r="K713" s="165"/>
      <c r="L713" s="165"/>
      <c r="M713" s="164"/>
      <c r="N713" s="165"/>
      <c r="O713" s="165"/>
      <c r="P713" s="149">
        <f t="shared" si="182"/>
        <v>0</v>
      </c>
      <c r="Q713" s="164"/>
      <c r="R713" s="164"/>
      <c r="S713" s="164"/>
    </row>
    <row r="714" ht="18" customHeight="1" spans="1:19">
      <c r="A714" s="160"/>
      <c r="B714" s="161" t="s">
        <v>162</v>
      </c>
      <c r="C714" s="162" t="s">
        <v>258</v>
      </c>
      <c r="D714" s="163">
        <f t="shared" si="195"/>
        <v>57.94</v>
      </c>
      <c r="E714" s="163">
        <f t="shared" ref="E714:E777" si="196">SUM(F714,N714,O714)</f>
        <v>57.94</v>
      </c>
      <c r="F714" s="163">
        <f t="shared" ref="F714:F777" si="197">SUM(G714:M714)</f>
        <v>57.94</v>
      </c>
      <c r="G714" s="164">
        <v>57.94</v>
      </c>
      <c r="H714" s="165"/>
      <c r="I714" s="165"/>
      <c r="J714" s="165"/>
      <c r="K714" s="165"/>
      <c r="L714" s="165"/>
      <c r="M714" s="164"/>
      <c r="N714" s="165"/>
      <c r="O714" s="165"/>
      <c r="P714" s="149">
        <f t="shared" ref="P714:P777" si="198">SUM(Q714:S714)</f>
        <v>0</v>
      </c>
      <c r="Q714" s="164"/>
      <c r="R714" s="164"/>
      <c r="S714" s="164"/>
    </row>
    <row r="715" ht="18" customHeight="1" spans="1:19">
      <c r="A715" s="160"/>
      <c r="B715" s="161" t="s">
        <v>168</v>
      </c>
      <c r="C715" s="162" t="s">
        <v>289</v>
      </c>
      <c r="D715" s="163">
        <f t="shared" si="195"/>
        <v>307.93</v>
      </c>
      <c r="E715" s="163">
        <f t="shared" si="196"/>
        <v>307.93</v>
      </c>
      <c r="F715" s="163">
        <f t="shared" si="197"/>
        <v>307.93</v>
      </c>
      <c r="G715" s="164">
        <v>307.93</v>
      </c>
      <c r="H715" s="165"/>
      <c r="I715" s="165"/>
      <c r="J715" s="165"/>
      <c r="K715" s="165"/>
      <c r="L715" s="165"/>
      <c r="M715" s="164"/>
      <c r="N715" s="165"/>
      <c r="O715" s="165"/>
      <c r="P715" s="149">
        <f t="shared" si="198"/>
        <v>0</v>
      </c>
      <c r="Q715" s="164"/>
      <c r="R715" s="164"/>
      <c r="S715" s="164"/>
    </row>
    <row r="716" ht="18" customHeight="1" spans="1:19">
      <c r="A716" s="160"/>
      <c r="B716" s="161" t="s">
        <v>172</v>
      </c>
      <c r="C716" s="162" t="s">
        <v>259</v>
      </c>
      <c r="D716" s="163">
        <f t="shared" si="195"/>
        <v>105.84</v>
      </c>
      <c r="E716" s="163">
        <f t="shared" si="196"/>
        <v>105.84</v>
      </c>
      <c r="F716" s="163">
        <f t="shared" si="197"/>
        <v>105.84</v>
      </c>
      <c r="G716" s="164">
        <v>105.84</v>
      </c>
      <c r="H716" s="165"/>
      <c r="I716" s="165"/>
      <c r="J716" s="165"/>
      <c r="K716" s="165"/>
      <c r="L716" s="165"/>
      <c r="M716" s="164"/>
      <c r="N716" s="165"/>
      <c r="O716" s="165"/>
      <c r="P716" s="149">
        <f t="shared" si="198"/>
        <v>0</v>
      </c>
      <c r="Q716" s="164"/>
      <c r="R716" s="164"/>
      <c r="S716" s="164"/>
    </row>
    <row r="717" ht="18" customHeight="1" spans="1:19">
      <c r="A717" s="160"/>
      <c r="B717" s="161" t="s">
        <v>125</v>
      </c>
      <c r="C717" s="162" t="s">
        <v>260</v>
      </c>
      <c r="D717" s="163">
        <f t="shared" si="195"/>
        <v>84.59</v>
      </c>
      <c r="E717" s="163">
        <f t="shared" si="196"/>
        <v>84.59</v>
      </c>
      <c r="F717" s="163">
        <f t="shared" si="197"/>
        <v>84.59</v>
      </c>
      <c r="G717" s="164">
        <v>84.59</v>
      </c>
      <c r="H717" s="165"/>
      <c r="I717" s="165"/>
      <c r="J717" s="165"/>
      <c r="K717" s="165"/>
      <c r="L717" s="165"/>
      <c r="M717" s="164"/>
      <c r="N717" s="165"/>
      <c r="O717" s="165"/>
      <c r="P717" s="149">
        <f t="shared" si="198"/>
        <v>0</v>
      </c>
      <c r="Q717" s="164"/>
      <c r="R717" s="164"/>
      <c r="S717" s="164"/>
    </row>
    <row r="718" ht="18" customHeight="1" spans="1:19">
      <c r="A718" s="160"/>
      <c r="B718" s="161" t="s">
        <v>127</v>
      </c>
      <c r="C718" s="162" t="s">
        <v>261</v>
      </c>
      <c r="D718" s="163">
        <f t="shared" si="195"/>
        <v>9.62</v>
      </c>
      <c r="E718" s="163">
        <f t="shared" si="196"/>
        <v>9.62</v>
      </c>
      <c r="F718" s="163">
        <f t="shared" si="197"/>
        <v>9.62</v>
      </c>
      <c r="G718" s="164">
        <v>9.62</v>
      </c>
      <c r="H718" s="165"/>
      <c r="I718" s="165"/>
      <c r="J718" s="165"/>
      <c r="K718" s="165"/>
      <c r="L718" s="165"/>
      <c r="M718" s="164"/>
      <c r="N718" s="165"/>
      <c r="O718" s="165"/>
      <c r="P718" s="149">
        <f t="shared" si="198"/>
        <v>0</v>
      </c>
      <c r="Q718" s="164"/>
      <c r="R718" s="164"/>
      <c r="S718" s="164"/>
    </row>
    <row r="719" ht="18" customHeight="1" spans="1:19">
      <c r="A719" s="160"/>
      <c r="B719" s="161"/>
      <c r="C719" s="162" t="s">
        <v>262</v>
      </c>
      <c r="D719" s="163">
        <f t="shared" si="195"/>
        <v>1.47</v>
      </c>
      <c r="E719" s="163">
        <f t="shared" si="196"/>
        <v>1.47</v>
      </c>
      <c r="F719" s="163">
        <f t="shared" si="197"/>
        <v>1.47</v>
      </c>
      <c r="G719" s="164">
        <v>1.47</v>
      </c>
      <c r="H719" s="165"/>
      <c r="I719" s="165"/>
      <c r="J719" s="165"/>
      <c r="K719" s="165"/>
      <c r="L719" s="165"/>
      <c r="M719" s="164"/>
      <c r="N719" s="165"/>
      <c r="O719" s="165"/>
      <c r="P719" s="149">
        <f t="shared" si="198"/>
        <v>0</v>
      </c>
      <c r="Q719" s="164"/>
      <c r="R719" s="164"/>
      <c r="S719" s="164"/>
    </row>
    <row r="720" ht="18" customHeight="1" spans="1:19">
      <c r="A720" s="160"/>
      <c r="B720" s="161"/>
      <c r="C720" s="162" t="s">
        <v>263</v>
      </c>
      <c r="D720" s="163">
        <f t="shared" si="195"/>
        <v>3.72</v>
      </c>
      <c r="E720" s="163">
        <f t="shared" si="196"/>
        <v>3.72</v>
      </c>
      <c r="F720" s="163">
        <f t="shared" si="197"/>
        <v>3.72</v>
      </c>
      <c r="G720" s="164">
        <v>3.72</v>
      </c>
      <c r="H720" s="165"/>
      <c r="I720" s="165"/>
      <c r="J720" s="165"/>
      <c r="K720" s="165"/>
      <c r="L720" s="165"/>
      <c r="M720" s="164"/>
      <c r="N720" s="165"/>
      <c r="O720" s="165"/>
      <c r="P720" s="149">
        <f t="shared" si="198"/>
        <v>0</v>
      </c>
      <c r="Q720" s="164"/>
      <c r="R720" s="164"/>
      <c r="S720" s="164"/>
    </row>
    <row r="721" ht="18" customHeight="1" spans="1:19">
      <c r="A721" s="160"/>
      <c r="B721" s="161"/>
      <c r="C721" s="162" t="s">
        <v>264</v>
      </c>
      <c r="D721" s="163">
        <f t="shared" si="195"/>
        <v>4.43</v>
      </c>
      <c r="E721" s="163">
        <f t="shared" si="196"/>
        <v>4.43</v>
      </c>
      <c r="F721" s="163">
        <f t="shared" si="197"/>
        <v>4.43</v>
      </c>
      <c r="G721" s="164">
        <v>4.43</v>
      </c>
      <c r="H721" s="165"/>
      <c r="I721" s="165"/>
      <c r="J721" s="165"/>
      <c r="K721" s="165"/>
      <c r="L721" s="165"/>
      <c r="M721" s="164"/>
      <c r="N721" s="165"/>
      <c r="O721" s="165"/>
      <c r="P721" s="149">
        <f t="shared" si="198"/>
        <v>0</v>
      </c>
      <c r="Q721" s="164"/>
      <c r="R721" s="164"/>
      <c r="S721" s="164"/>
    </row>
    <row r="722" ht="18" customHeight="1" spans="1:19">
      <c r="A722" s="160"/>
      <c r="B722" s="161" t="s">
        <v>128</v>
      </c>
      <c r="C722" s="162" t="s">
        <v>265</v>
      </c>
      <c r="D722" s="163">
        <f t="shared" si="195"/>
        <v>65.67</v>
      </c>
      <c r="E722" s="163">
        <f t="shared" si="196"/>
        <v>65.67</v>
      </c>
      <c r="F722" s="163">
        <f t="shared" si="197"/>
        <v>65.67</v>
      </c>
      <c r="G722" s="164">
        <v>65.67</v>
      </c>
      <c r="H722" s="165"/>
      <c r="I722" s="165"/>
      <c r="J722" s="165"/>
      <c r="K722" s="165"/>
      <c r="L722" s="165"/>
      <c r="M722" s="164"/>
      <c r="N722" s="165"/>
      <c r="O722" s="165"/>
      <c r="P722" s="149">
        <f t="shared" si="198"/>
        <v>0</v>
      </c>
      <c r="Q722" s="164"/>
      <c r="R722" s="164"/>
      <c r="S722" s="164"/>
    </row>
    <row r="723" ht="18" customHeight="1" spans="1:19">
      <c r="A723" s="160"/>
      <c r="B723" s="161" t="s">
        <v>215</v>
      </c>
      <c r="C723" s="162" t="s">
        <v>305</v>
      </c>
      <c r="D723" s="163">
        <f t="shared" si="195"/>
        <v>9</v>
      </c>
      <c r="E723" s="163">
        <f t="shared" si="196"/>
        <v>9</v>
      </c>
      <c r="F723" s="163">
        <f t="shared" si="197"/>
        <v>9</v>
      </c>
      <c r="G723" s="164">
        <v>9</v>
      </c>
      <c r="H723" s="165"/>
      <c r="I723" s="165"/>
      <c r="J723" s="165"/>
      <c r="K723" s="165"/>
      <c r="L723" s="165"/>
      <c r="M723" s="164"/>
      <c r="N723" s="165"/>
      <c r="O723" s="165"/>
      <c r="P723" s="149">
        <f t="shared" si="198"/>
        <v>0</v>
      </c>
      <c r="Q723" s="164"/>
      <c r="R723" s="164"/>
      <c r="S723" s="164"/>
    </row>
    <row r="724" s="125" customFormat="1" ht="18" customHeight="1" spans="1:19">
      <c r="A724" s="157" t="s">
        <v>266</v>
      </c>
      <c r="B724" s="158"/>
      <c r="C724" s="159" t="s">
        <v>267</v>
      </c>
      <c r="D724" s="153">
        <f>SUM(D725:D727)</f>
        <v>26.09</v>
      </c>
      <c r="E724" s="153">
        <f t="shared" ref="E724:S724" si="199">SUM(E725:E727)</f>
        <v>26.09</v>
      </c>
      <c r="F724" s="153">
        <f t="shared" si="199"/>
        <v>26.09</v>
      </c>
      <c r="G724" s="153">
        <f t="shared" si="199"/>
        <v>14.11</v>
      </c>
      <c r="H724" s="153">
        <f t="shared" si="199"/>
        <v>0</v>
      </c>
      <c r="I724" s="153">
        <f t="shared" si="199"/>
        <v>0</v>
      </c>
      <c r="J724" s="153">
        <f t="shared" si="199"/>
        <v>0</v>
      </c>
      <c r="K724" s="153">
        <f t="shared" si="199"/>
        <v>0</v>
      </c>
      <c r="L724" s="153">
        <f t="shared" si="199"/>
        <v>0</v>
      </c>
      <c r="M724" s="153">
        <f t="shared" si="199"/>
        <v>11.98</v>
      </c>
      <c r="N724" s="153">
        <f t="shared" si="199"/>
        <v>0</v>
      </c>
      <c r="O724" s="153">
        <f t="shared" si="199"/>
        <v>0</v>
      </c>
      <c r="P724" s="153">
        <f t="shared" si="199"/>
        <v>0</v>
      </c>
      <c r="Q724" s="153">
        <f t="shared" si="199"/>
        <v>0</v>
      </c>
      <c r="R724" s="153">
        <f t="shared" si="199"/>
        <v>0</v>
      </c>
      <c r="S724" s="153">
        <f t="shared" si="199"/>
        <v>0</v>
      </c>
    </row>
    <row r="725" s="125" customFormat="1" ht="18" customHeight="1" spans="1:19">
      <c r="A725" s="157"/>
      <c r="B725" s="181" t="s">
        <v>148</v>
      </c>
      <c r="C725" s="182" t="s">
        <v>268</v>
      </c>
      <c r="D725" s="163">
        <f t="shared" si="195"/>
        <v>11.98</v>
      </c>
      <c r="E725" s="163">
        <f t="shared" si="196"/>
        <v>11.98</v>
      </c>
      <c r="F725" s="163">
        <f t="shared" si="197"/>
        <v>11.98</v>
      </c>
      <c r="G725" s="164"/>
      <c r="H725" s="171"/>
      <c r="I725" s="171"/>
      <c r="J725" s="171"/>
      <c r="K725" s="171"/>
      <c r="L725" s="171"/>
      <c r="M725" s="164">
        <v>11.98</v>
      </c>
      <c r="N725" s="171"/>
      <c r="O725" s="171"/>
      <c r="P725" s="149">
        <f t="shared" si="198"/>
        <v>0</v>
      </c>
      <c r="Q725" s="164"/>
      <c r="R725" s="164"/>
      <c r="S725" s="164"/>
    </row>
    <row r="726" ht="18" customHeight="1" spans="1:19">
      <c r="A726" s="160"/>
      <c r="B726" s="161" t="s">
        <v>143</v>
      </c>
      <c r="C726" s="162" t="s">
        <v>275</v>
      </c>
      <c r="D726" s="163">
        <f t="shared" si="195"/>
        <v>13.9</v>
      </c>
      <c r="E726" s="163">
        <f t="shared" si="196"/>
        <v>13.9</v>
      </c>
      <c r="F726" s="163">
        <f t="shared" si="197"/>
        <v>13.9</v>
      </c>
      <c r="G726" s="164">
        <v>13.9</v>
      </c>
      <c r="H726" s="165"/>
      <c r="I726" s="165"/>
      <c r="J726" s="165"/>
      <c r="K726" s="165"/>
      <c r="L726" s="165"/>
      <c r="M726" s="164"/>
      <c r="N726" s="165"/>
      <c r="O726" s="165"/>
      <c r="P726" s="149">
        <f t="shared" si="198"/>
        <v>0</v>
      </c>
      <c r="Q726" s="164"/>
      <c r="R726" s="164"/>
      <c r="S726" s="164"/>
    </row>
    <row r="727" ht="18" customHeight="1" spans="1:19">
      <c r="A727" s="160"/>
      <c r="B727" s="161" t="s">
        <v>276</v>
      </c>
      <c r="C727" s="162" t="s">
        <v>277</v>
      </c>
      <c r="D727" s="163">
        <f t="shared" si="195"/>
        <v>0.21</v>
      </c>
      <c r="E727" s="163">
        <f t="shared" si="196"/>
        <v>0.21</v>
      </c>
      <c r="F727" s="163">
        <f t="shared" si="197"/>
        <v>0.21</v>
      </c>
      <c r="G727" s="164">
        <v>0.21</v>
      </c>
      <c r="H727" s="165"/>
      <c r="I727" s="165"/>
      <c r="J727" s="165"/>
      <c r="K727" s="165"/>
      <c r="L727" s="165"/>
      <c r="M727" s="164"/>
      <c r="N727" s="165"/>
      <c r="O727" s="165"/>
      <c r="P727" s="149">
        <f t="shared" si="198"/>
        <v>0</v>
      </c>
      <c r="Q727" s="164"/>
      <c r="R727" s="164"/>
      <c r="S727" s="164"/>
    </row>
    <row r="728" s="125" customFormat="1" ht="18" customHeight="1" spans="1:19">
      <c r="A728" s="157" t="s">
        <v>283</v>
      </c>
      <c r="B728" s="158"/>
      <c r="C728" s="159" t="s">
        <v>284</v>
      </c>
      <c r="D728" s="153">
        <f>SUM(D729:D732)</f>
        <v>59.79</v>
      </c>
      <c r="E728" s="153">
        <f t="shared" ref="E728:S728" si="200">SUM(E729:E732)</f>
        <v>59.79</v>
      </c>
      <c r="F728" s="153">
        <f t="shared" si="200"/>
        <v>59.79</v>
      </c>
      <c r="G728" s="153">
        <f t="shared" si="200"/>
        <v>48.18</v>
      </c>
      <c r="H728" s="153">
        <f t="shared" si="200"/>
        <v>0</v>
      </c>
      <c r="I728" s="153">
        <f t="shared" si="200"/>
        <v>0</v>
      </c>
      <c r="J728" s="153">
        <f t="shared" si="200"/>
        <v>0</v>
      </c>
      <c r="K728" s="153">
        <f t="shared" si="200"/>
        <v>0</v>
      </c>
      <c r="L728" s="153">
        <f t="shared" si="200"/>
        <v>0</v>
      </c>
      <c r="M728" s="153">
        <f t="shared" si="200"/>
        <v>11.61</v>
      </c>
      <c r="N728" s="153">
        <f t="shared" si="200"/>
        <v>0</v>
      </c>
      <c r="O728" s="153">
        <f t="shared" si="200"/>
        <v>0</v>
      </c>
      <c r="P728" s="153">
        <f t="shared" si="200"/>
        <v>0</v>
      </c>
      <c r="Q728" s="153">
        <f t="shared" si="200"/>
        <v>0</v>
      </c>
      <c r="R728" s="153">
        <f t="shared" si="200"/>
        <v>0</v>
      </c>
      <c r="S728" s="153">
        <f t="shared" si="200"/>
        <v>0</v>
      </c>
    </row>
    <row r="729" ht="18" customHeight="1" spans="1:19">
      <c r="A729" s="160"/>
      <c r="B729" s="161" t="s">
        <v>152</v>
      </c>
      <c r="C729" s="162" t="s">
        <v>285</v>
      </c>
      <c r="D729" s="163">
        <f t="shared" si="195"/>
        <v>44.96</v>
      </c>
      <c r="E729" s="163">
        <f t="shared" si="196"/>
        <v>44.96</v>
      </c>
      <c r="F729" s="163">
        <f t="shared" si="197"/>
        <v>44.96</v>
      </c>
      <c r="G729" s="164">
        <v>44.96</v>
      </c>
      <c r="H729" s="165"/>
      <c r="I729" s="165"/>
      <c r="J729" s="165"/>
      <c r="K729" s="165"/>
      <c r="L729" s="165"/>
      <c r="M729" s="164"/>
      <c r="N729" s="165"/>
      <c r="O729" s="165"/>
      <c r="P729" s="149">
        <f t="shared" si="198"/>
        <v>0</v>
      </c>
      <c r="Q729" s="164"/>
      <c r="R729" s="164"/>
      <c r="S729" s="164"/>
    </row>
    <row r="730" ht="18" customHeight="1" spans="1:19">
      <c r="A730" s="160"/>
      <c r="B730" s="161" t="s">
        <v>227</v>
      </c>
      <c r="C730" s="162" t="s">
        <v>297</v>
      </c>
      <c r="D730" s="163">
        <f t="shared" si="195"/>
        <v>2.2</v>
      </c>
      <c r="E730" s="163">
        <f t="shared" si="196"/>
        <v>2.2</v>
      </c>
      <c r="F730" s="163">
        <f t="shared" si="197"/>
        <v>2.2</v>
      </c>
      <c r="G730" s="164">
        <v>2.2</v>
      </c>
      <c r="H730" s="165"/>
      <c r="I730" s="165"/>
      <c r="J730" s="165"/>
      <c r="K730" s="165"/>
      <c r="L730" s="165"/>
      <c r="M730" s="164"/>
      <c r="N730" s="165"/>
      <c r="O730" s="165"/>
      <c r="P730" s="149">
        <f t="shared" si="198"/>
        <v>0</v>
      </c>
      <c r="Q730" s="164"/>
      <c r="R730" s="164"/>
      <c r="S730" s="164"/>
    </row>
    <row r="731" ht="18" customHeight="1" spans="1:19">
      <c r="A731" s="160"/>
      <c r="B731" s="161" t="s">
        <v>172</v>
      </c>
      <c r="C731" s="162" t="s">
        <v>298</v>
      </c>
      <c r="D731" s="163">
        <f t="shared" si="195"/>
        <v>12</v>
      </c>
      <c r="E731" s="163">
        <f t="shared" si="196"/>
        <v>12</v>
      </c>
      <c r="F731" s="163">
        <f t="shared" si="197"/>
        <v>12</v>
      </c>
      <c r="G731" s="164">
        <v>0.74</v>
      </c>
      <c r="H731" s="165"/>
      <c r="I731" s="165"/>
      <c r="J731" s="165"/>
      <c r="K731" s="165"/>
      <c r="L731" s="165"/>
      <c r="M731" s="164">
        <v>11.26</v>
      </c>
      <c r="N731" s="165"/>
      <c r="O731" s="165"/>
      <c r="P731" s="149">
        <f t="shared" si="198"/>
        <v>0</v>
      </c>
      <c r="Q731" s="164"/>
      <c r="R731" s="164"/>
      <c r="S731" s="164"/>
    </row>
    <row r="732" ht="18" customHeight="1" spans="1:19">
      <c r="A732" s="160"/>
      <c r="B732" s="161" t="s">
        <v>215</v>
      </c>
      <c r="C732" s="162" t="s">
        <v>286</v>
      </c>
      <c r="D732" s="163">
        <f t="shared" si="195"/>
        <v>0.63</v>
      </c>
      <c r="E732" s="163">
        <f t="shared" si="196"/>
        <v>0.63</v>
      </c>
      <c r="F732" s="163">
        <f t="shared" si="197"/>
        <v>0.63</v>
      </c>
      <c r="G732" s="164">
        <v>0.28</v>
      </c>
      <c r="H732" s="165"/>
      <c r="I732" s="165"/>
      <c r="J732" s="165"/>
      <c r="K732" s="165"/>
      <c r="L732" s="165"/>
      <c r="M732" s="164">
        <v>0.35</v>
      </c>
      <c r="N732" s="165"/>
      <c r="O732" s="165"/>
      <c r="P732" s="149">
        <f t="shared" si="198"/>
        <v>0</v>
      </c>
      <c r="Q732" s="164"/>
      <c r="R732" s="164"/>
      <c r="S732" s="164"/>
    </row>
    <row r="733" s="125" customFormat="1" ht="18" customHeight="1" spans="1:19">
      <c r="A733" s="166" t="s">
        <v>329</v>
      </c>
      <c r="B733" s="167"/>
      <c r="C733" s="168"/>
      <c r="D733" s="153">
        <f>SUM(D734,D746)</f>
        <v>31.8</v>
      </c>
      <c r="E733" s="153">
        <f t="shared" ref="E733:S733" si="201">SUM(E734,E746)</f>
        <v>31.8</v>
      </c>
      <c r="F733" s="153">
        <f t="shared" si="201"/>
        <v>31.8</v>
      </c>
      <c r="G733" s="153">
        <f t="shared" si="201"/>
        <v>27.8</v>
      </c>
      <c r="H733" s="153">
        <f t="shared" si="201"/>
        <v>0</v>
      </c>
      <c r="I733" s="153">
        <f t="shared" si="201"/>
        <v>0</v>
      </c>
      <c r="J733" s="153">
        <f t="shared" si="201"/>
        <v>0</v>
      </c>
      <c r="K733" s="153">
        <f t="shared" si="201"/>
        <v>0</v>
      </c>
      <c r="L733" s="153">
        <f t="shared" si="201"/>
        <v>0</v>
      </c>
      <c r="M733" s="153">
        <f t="shared" si="201"/>
        <v>4</v>
      </c>
      <c r="N733" s="153">
        <f t="shared" si="201"/>
        <v>0</v>
      </c>
      <c r="O733" s="153">
        <f t="shared" si="201"/>
        <v>0</v>
      </c>
      <c r="P733" s="153">
        <f t="shared" si="201"/>
        <v>0</v>
      </c>
      <c r="Q733" s="153">
        <f t="shared" si="201"/>
        <v>0</v>
      </c>
      <c r="R733" s="153">
        <f t="shared" si="201"/>
        <v>0</v>
      </c>
      <c r="S733" s="153">
        <f t="shared" si="201"/>
        <v>0</v>
      </c>
    </row>
    <row r="734" s="125" customFormat="1" ht="18" customHeight="1" spans="1:19">
      <c r="A734" s="157" t="s">
        <v>288</v>
      </c>
      <c r="B734" s="158"/>
      <c r="C734" s="159" t="s">
        <v>255</v>
      </c>
      <c r="D734" s="153">
        <f>SUM(D735:D741,D745)</f>
        <v>27.42</v>
      </c>
      <c r="E734" s="153">
        <f t="shared" ref="E734:S734" si="202">SUM(E735:E741,E745)</f>
        <v>27.42</v>
      </c>
      <c r="F734" s="153">
        <f t="shared" si="202"/>
        <v>27.42</v>
      </c>
      <c r="G734" s="153">
        <f t="shared" si="202"/>
        <v>27.42</v>
      </c>
      <c r="H734" s="153">
        <f t="shared" si="202"/>
        <v>0</v>
      </c>
      <c r="I734" s="153">
        <f t="shared" si="202"/>
        <v>0</v>
      </c>
      <c r="J734" s="153">
        <f t="shared" si="202"/>
        <v>0</v>
      </c>
      <c r="K734" s="153">
        <f t="shared" si="202"/>
        <v>0</v>
      </c>
      <c r="L734" s="153">
        <f t="shared" si="202"/>
        <v>0</v>
      </c>
      <c r="M734" s="153">
        <f t="shared" si="202"/>
        <v>0</v>
      </c>
      <c r="N734" s="153">
        <f t="shared" si="202"/>
        <v>0</v>
      </c>
      <c r="O734" s="153">
        <f t="shared" si="202"/>
        <v>0</v>
      </c>
      <c r="P734" s="153">
        <f t="shared" si="202"/>
        <v>0</v>
      </c>
      <c r="Q734" s="153">
        <f t="shared" si="202"/>
        <v>0</v>
      </c>
      <c r="R734" s="153">
        <f t="shared" si="202"/>
        <v>0</v>
      </c>
      <c r="S734" s="153">
        <f t="shared" si="202"/>
        <v>0</v>
      </c>
    </row>
    <row r="735" ht="18" customHeight="1" spans="1:19">
      <c r="A735" s="160"/>
      <c r="B735" s="161" t="s">
        <v>148</v>
      </c>
      <c r="C735" s="162" t="s">
        <v>256</v>
      </c>
      <c r="D735" s="163">
        <f t="shared" si="195"/>
        <v>4.78</v>
      </c>
      <c r="E735" s="163">
        <f t="shared" si="196"/>
        <v>4.78</v>
      </c>
      <c r="F735" s="163">
        <f t="shared" si="197"/>
        <v>4.78</v>
      </c>
      <c r="G735" s="164">
        <v>4.78</v>
      </c>
      <c r="H735" s="165"/>
      <c r="I735" s="165"/>
      <c r="J735" s="165"/>
      <c r="K735" s="165"/>
      <c r="L735" s="165"/>
      <c r="M735" s="164"/>
      <c r="N735" s="165"/>
      <c r="O735" s="165"/>
      <c r="P735" s="149">
        <f t="shared" si="198"/>
        <v>0</v>
      </c>
      <c r="Q735" s="164"/>
      <c r="R735" s="164"/>
      <c r="S735" s="164"/>
    </row>
    <row r="736" ht="18" customHeight="1" spans="1:19">
      <c r="A736" s="160"/>
      <c r="B736" s="161" t="s">
        <v>152</v>
      </c>
      <c r="C736" s="162" t="s">
        <v>257</v>
      </c>
      <c r="D736" s="163">
        <f t="shared" si="195"/>
        <v>3.13</v>
      </c>
      <c r="E736" s="163">
        <f t="shared" si="196"/>
        <v>3.13</v>
      </c>
      <c r="F736" s="163">
        <f t="shared" si="197"/>
        <v>3.13</v>
      </c>
      <c r="G736" s="164">
        <v>3.13</v>
      </c>
      <c r="H736" s="165"/>
      <c r="I736" s="165"/>
      <c r="J736" s="165"/>
      <c r="K736" s="165"/>
      <c r="L736" s="165"/>
      <c r="M736" s="164"/>
      <c r="N736" s="165"/>
      <c r="O736" s="165"/>
      <c r="P736" s="149">
        <f t="shared" si="198"/>
        <v>0</v>
      </c>
      <c r="Q736" s="164"/>
      <c r="R736" s="164"/>
      <c r="S736" s="164"/>
    </row>
    <row r="737" ht="18" customHeight="1" spans="1:19">
      <c r="A737" s="160"/>
      <c r="B737" s="161" t="s">
        <v>162</v>
      </c>
      <c r="C737" s="162" t="s">
        <v>258</v>
      </c>
      <c r="D737" s="163">
        <f t="shared" si="195"/>
        <v>1.54</v>
      </c>
      <c r="E737" s="163">
        <f t="shared" si="196"/>
        <v>1.54</v>
      </c>
      <c r="F737" s="163">
        <f t="shared" si="197"/>
        <v>1.54</v>
      </c>
      <c r="G737" s="164">
        <v>1.54</v>
      </c>
      <c r="H737" s="165"/>
      <c r="I737" s="165"/>
      <c r="J737" s="165"/>
      <c r="K737" s="165"/>
      <c r="L737" s="165"/>
      <c r="M737" s="164"/>
      <c r="N737" s="165"/>
      <c r="O737" s="165"/>
      <c r="P737" s="149">
        <f t="shared" si="198"/>
        <v>0</v>
      </c>
      <c r="Q737" s="164"/>
      <c r="R737" s="164"/>
      <c r="S737" s="164"/>
    </row>
    <row r="738" ht="18" customHeight="1" spans="1:19">
      <c r="A738" s="160"/>
      <c r="B738" s="161" t="s">
        <v>168</v>
      </c>
      <c r="C738" s="162" t="s">
        <v>289</v>
      </c>
      <c r="D738" s="163">
        <f t="shared" si="195"/>
        <v>10.07</v>
      </c>
      <c r="E738" s="163">
        <f t="shared" si="196"/>
        <v>10.07</v>
      </c>
      <c r="F738" s="163">
        <f t="shared" si="197"/>
        <v>10.07</v>
      </c>
      <c r="G738" s="164">
        <v>10.07</v>
      </c>
      <c r="H738" s="165"/>
      <c r="I738" s="165"/>
      <c r="J738" s="165"/>
      <c r="K738" s="165"/>
      <c r="L738" s="165"/>
      <c r="M738" s="164"/>
      <c r="N738" s="165"/>
      <c r="O738" s="165"/>
      <c r="P738" s="149">
        <f t="shared" si="198"/>
        <v>0</v>
      </c>
      <c r="Q738" s="164"/>
      <c r="R738" s="164"/>
      <c r="S738" s="164"/>
    </row>
    <row r="739" ht="18" customHeight="1" spans="1:19">
      <c r="A739" s="160"/>
      <c r="B739" s="161" t="s">
        <v>172</v>
      </c>
      <c r="C739" s="162" t="s">
        <v>259</v>
      </c>
      <c r="D739" s="163">
        <f t="shared" si="195"/>
        <v>3.6</v>
      </c>
      <c r="E739" s="163">
        <f t="shared" si="196"/>
        <v>3.6</v>
      </c>
      <c r="F739" s="163">
        <f t="shared" si="197"/>
        <v>3.6</v>
      </c>
      <c r="G739" s="164">
        <v>3.6</v>
      </c>
      <c r="H739" s="165"/>
      <c r="I739" s="165"/>
      <c r="J739" s="165"/>
      <c r="K739" s="165"/>
      <c r="L739" s="165"/>
      <c r="M739" s="164"/>
      <c r="N739" s="165"/>
      <c r="O739" s="165"/>
      <c r="P739" s="149">
        <f t="shared" si="198"/>
        <v>0</v>
      </c>
      <c r="Q739" s="164"/>
      <c r="R739" s="164"/>
      <c r="S739" s="164"/>
    </row>
    <row r="740" ht="18" customHeight="1" spans="1:19">
      <c r="A740" s="160"/>
      <c r="B740" s="161" t="s">
        <v>125</v>
      </c>
      <c r="C740" s="162" t="s">
        <v>260</v>
      </c>
      <c r="D740" s="163">
        <f t="shared" si="195"/>
        <v>2.4</v>
      </c>
      <c r="E740" s="163">
        <f t="shared" si="196"/>
        <v>2.4</v>
      </c>
      <c r="F740" s="163">
        <f t="shared" si="197"/>
        <v>2.4</v>
      </c>
      <c r="G740" s="164">
        <v>2.4</v>
      </c>
      <c r="H740" s="165"/>
      <c r="I740" s="165"/>
      <c r="J740" s="165"/>
      <c r="K740" s="165"/>
      <c r="L740" s="165"/>
      <c r="M740" s="164"/>
      <c r="N740" s="165"/>
      <c r="O740" s="165"/>
      <c r="P740" s="149">
        <f t="shared" si="198"/>
        <v>0</v>
      </c>
      <c r="Q740" s="164"/>
      <c r="R740" s="164"/>
      <c r="S740" s="164"/>
    </row>
    <row r="741" ht="18" customHeight="1" spans="1:19">
      <c r="A741" s="160"/>
      <c r="B741" s="161" t="s">
        <v>127</v>
      </c>
      <c r="C741" s="162" t="s">
        <v>261</v>
      </c>
      <c r="D741" s="163">
        <f t="shared" si="195"/>
        <v>0.29</v>
      </c>
      <c r="E741" s="163">
        <f t="shared" si="196"/>
        <v>0.29</v>
      </c>
      <c r="F741" s="163">
        <f t="shared" si="197"/>
        <v>0.29</v>
      </c>
      <c r="G741" s="164">
        <v>0.29</v>
      </c>
      <c r="H741" s="165"/>
      <c r="I741" s="165"/>
      <c r="J741" s="165"/>
      <c r="K741" s="165"/>
      <c r="L741" s="165"/>
      <c r="M741" s="164"/>
      <c r="N741" s="165"/>
      <c r="O741" s="165"/>
      <c r="P741" s="149">
        <f t="shared" si="198"/>
        <v>0</v>
      </c>
      <c r="Q741" s="164"/>
      <c r="R741" s="164"/>
      <c r="S741" s="164"/>
    </row>
    <row r="742" ht="18" customHeight="1" spans="1:19">
      <c r="A742" s="160"/>
      <c r="B742" s="161"/>
      <c r="C742" s="162" t="s">
        <v>262</v>
      </c>
      <c r="D742" s="163">
        <f t="shared" si="195"/>
        <v>0.05</v>
      </c>
      <c r="E742" s="163">
        <f t="shared" si="196"/>
        <v>0.05</v>
      </c>
      <c r="F742" s="163">
        <f t="shared" si="197"/>
        <v>0.05</v>
      </c>
      <c r="G742" s="164">
        <v>0.05</v>
      </c>
      <c r="H742" s="165"/>
      <c r="I742" s="165"/>
      <c r="J742" s="165"/>
      <c r="K742" s="165"/>
      <c r="L742" s="165"/>
      <c r="M742" s="164"/>
      <c r="N742" s="165"/>
      <c r="O742" s="165"/>
      <c r="P742" s="149">
        <f t="shared" si="198"/>
        <v>0</v>
      </c>
      <c r="Q742" s="164"/>
      <c r="R742" s="164"/>
      <c r="S742" s="164"/>
    </row>
    <row r="743" ht="18" customHeight="1" spans="1:19">
      <c r="A743" s="160"/>
      <c r="B743" s="161"/>
      <c r="C743" s="162" t="s">
        <v>263</v>
      </c>
      <c r="D743" s="163">
        <f t="shared" si="195"/>
        <v>0.11</v>
      </c>
      <c r="E743" s="163">
        <f t="shared" si="196"/>
        <v>0.11</v>
      </c>
      <c r="F743" s="163">
        <f t="shared" si="197"/>
        <v>0.11</v>
      </c>
      <c r="G743" s="164">
        <v>0.11</v>
      </c>
      <c r="H743" s="165"/>
      <c r="I743" s="165"/>
      <c r="J743" s="165"/>
      <c r="K743" s="165"/>
      <c r="L743" s="165"/>
      <c r="M743" s="164"/>
      <c r="N743" s="165"/>
      <c r="O743" s="165"/>
      <c r="P743" s="149">
        <f t="shared" si="198"/>
        <v>0</v>
      </c>
      <c r="Q743" s="164"/>
      <c r="R743" s="164"/>
      <c r="S743" s="164"/>
    </row>
    <row r="744" ht="18" customHeight="1" spans="1:19">
      <c r="A744" s="160"/>
      <c r="B744" s="161"/>
      <c r="C744" s="162" t="s">
        <v>264</v>
      </c>
      <c r="D744" s="163">
        <f t="shared" si="195"/>
        <v>0.13</v>
      </c>
      <c r="E744" s="163">
        <f t="shared" si="196"/>
        <v>0.13</v>
      </c>
      <c r="F744" s="163">
        <f t="shared" si="197"/>
        <v>0.13</v>
      </c>
      <c r="G744" s="164">
        <v>0.13</v>
      </c>
      <c r="H744" s="165"/>
      <c r="I744" s="165"/>
      <c r="J744" s="165"/>
      <c r="K744" s="165"/>
      <c r="L744" s="165"/>
      <c r="M744" s="164"/>
      <c r="N744" s="165"/>
      <c r="O744" s="165"/>
      <c r="P744" s="149">
        <f t="shared" si="198"/>
        <v>0</v>
      </c>
      <c r="Q744" s="164"/>
      <c r="R744" s="164"/>
      <c r="S744" s="164"/>
    </row>
    <row r="745" ht="18" customHeight="1" spans="1:19">
      <c r="A745" s="160"/>
      <c r="B745" s="161" t="s">
        <v>128</v>
      </c>
      <c r="C745" s="162" t="s">
        <v>265</v>
      </c>
      <c r="D745" s="163">
        <f t="shared" si="195"/>
        <v>1.61</v>
      </c>
      <c r="E745" s="163">
        <f t="shared" si="196"/>
        <v>1.61</v>
      </c>
      <c r="F745" s="163">
        <f t="shared" si="197"/>
        <v>1.61</v>
      </c>
      <c r="G745" s="164">
        <v>1.61</v>
      </c>
      <c r="H745" s="165"/>
      <c r="I745" s="165"/>
      <c r="J745" s="165"/>
      <c r="K745" s="165"/>
      <c r="L745" s="165"/>
      <c r="M745" s="164"/>
      <c r="N745" s="165"/>
      <c r="O745" s="165"/>
      <c r="P745" s="149">
        <f t="shared" si="198"/>
        <v>0</v>
      </c>
      <c r="Q745" s="164"/>
      <c r="R745" s="164"/>
      <c r="S745" s="164"/>
    </row>
    <row r="746" s="125" customFormat="1" ht="18" customHeight="1" spans="1:19">
      <c r="A746" s="157" t="s">
        <v>266</v>
      </c>
      <c r="B746" s="158"/>
      <c r="C746" s="159" t="s">
        <v>267</v>
      </c>
      <c r="D746" s="153">
        <f>SUM(D747:D749)</f>
        <v>4.38</v>
      </c>
      <c r="E746" s="153">
        <f t="shared" ref="E746:S746" si="203">SUM(E747:E749)</f>
        <v>4.38</v>
      </c>
      <c r="F746" s="153">
        <f t="shared" si="203"/>
        <v>4.38</v>
      </c>
      <c r="G746" s="153">
        <f t="shared" si="203"/>
        <v>0.38</v>
      </c>
      <c r="H746" s="153">
        <f t="shared" si="203"/>
        <v>0</v>
      </c>
      <c r="I746" s="153">
        <f t="shared" si="203"/>
        <v>0</v>
      </c>
      <c r="J746" s="153">
        <f t="shared" si="203"/>
        <v>0</v>
      </c>
      <c r="K746" s="153">
        <f t="shared" si="203"/>
        <v>0</v>
      </c>
      <c r="L746" s="153">
        <f t="shared" si="203"/>
        <v>0</v>
      </c>
      <c r="M746" s="153">
        <f t="shared" si="203"/>
        <v>4</v>
      </c>
      <c r="N746" s="153">
        <f t="shared" si="203"/>
        <v>0</v>
      </c>
      <c r="O746" s="153">
        <f t="shared" si="203"/>
        <v>0</v>
      </c>
      <c r="P746" s="153">
        <f t="shared" si="203"/>
        <v>0</v>
      </c>
      <c r="Q746" s="153">
        <f t="shared" si="203"/>
        <v>0</v>
      </c>
      <c r="R746" s="153">
        <f t="shared" si="203"/>
        <v>0</v>
      </c>
      <c r="S746" s="153">
        <f t="shared" si="203"/>
        <v>0</v>
      </c>
    </row>
    <row r="747" s="125" customFormat="1" ht="18" customHeight="1" spans="1:19">
      <c r="A747" s="157"/>
      <c r="B747" s="181" t="s">
        <v>148</v>
      </c>
      <c r="C747" s="182" t="s">
        <v>268</v>
      </c>
      <c r="D747" s="163">
        <f t="shared" si="195"/>
        <v>4</v>
      </c>
      <c r="E747" s="163">
        <f t="shared" si="196"/>
        <v>4</v>
      </c>
      <c r="F747" s="163">
        <f t="shared" si="197"/>
        <v>4</v>
      </c>
      <c r="G747" s="164"/>
      <c r="H747" s="171"/>
      <c r="I747" s="171"/>
      <c r="J747" s="171"/>
      <c r="K747" s="171"/>
      <c r="L747" s="171"/>
      <c r="M747" s="164">
        <v>4</v>
      </c>
      <c r="N747" s="171"/>
      <c r="O747" s="171"/>
      <c r="P747" s="149">
        <f t="shared" si="198"/>
        <v>0</v>
      </c>
      <c r="Q747" s="164"/>
      <c r="R747" s="164"/>
      <c r="S747" s="164"/>
    </row>
    <row r="748" ht="18" customHeight="1" spans="1:19">
      <c r="A748" s="160"/>
      <c r="B748" s="161" t="s">
        <v>143</v>
      </c>
      <c r="C748" s="162" t="s">
        <v>275</v>
      </c>
      <c r="D748" s="163">
        <f t="shared" si="195"/>
        <v>0.37</v>
      </c>
      <c r="E748" s="163">
        <f t="shared" si="196"/>
        <v>0.37</v>
      </c>
      <c r="F748" s="163">
        <f t="shared" si="197"/>
        <v>0.37</v>
      </c>
      <c r="G748" s="164">
        <v>0.37</v>
      </c>
      <c r="H748" s="165"/>
      <c r="I748" s="165"/>
      <c r="J748" s="165"/>
      <c r="K748" s="165"/>
      <c r="L748" s="165"/>
      <c r="M748" s="164"/>
      <c r="N748" s="165"/>
      <c r="O748" s="165"/>
      <c r="P748" s="149">
        <f t="shared" si="198"/>
        <v>0</v>
      </c>
      <c r="Q748" s="164"/>
      <c r="R748" s="164"/>
      <c r="S748" s="164"/>
    </row>
    <row r="749" ht="18" customHeight="1" spans="1:19">
      <c r="A749" s="160"/>
      <c r="B749" s="161" t="s">
        <v>276</v>
      </c>
      <c r="C749" s="162" t="s">
        <v>277</v>
      </c>
      <c r="D749" s="163">
        <f t="shared" si="195"/>
        <v>0.01</v>
      </c>
      <c r="E749" s="163">
        <f t="shared" si="196"/>
        <v>0.01</v>
      </c>
      <c r="F749" s="163">
        <f t="shared" si="197"/>
        <v>0.01</v>
      </c>
      <c r="G749" s="164">
        <v>0.01</v>
      </c>
      <c r="H749" s="165"/>
      <c r="I749" s="165"/>
      <c r="J749" s="165"/>
      <c r="K749" s="165"/>
      <c r="L749" s="165"/>
      <c r="M749" s="164"/>
      <c r="N749" s="165"/>
      <c r="O749" s="165"/>
      <c r="P749" s="149">
        <f t="shared" si="198"/>
        <v>0</v>
      </c>
      <c r="Q749" s="164"/>
      <c r="R749" s="164"/>
      <c r="S749" s="164"/>
    </row>
    <row r="750" s="125" customFormat="1" ht="18" customHeight="1" spans="1:19">
      <c r="A750" s="166" t="s">
        <v>330</v>
      </c>
      <c r="B750" s="167"/>
      <c r="C750" s="168"/>
      <c r="D750" s="153">
        <f>SUM(D751,D764,D768)</f>
        <v>1204.94</v>
      </c>
      <c r="E750" s="153">
        <f t="shared" ref="E750:S750" si="204">SUM(E751,E764,E768)</f>
        <v>1204.94</v>
      </c>
      <c r="F750" s="153">
        <f t="shared" si="204"/>
        <v>1204.94</v>
      </c>
      <c r="G750" s="153">
        <f t="shared" si="204"/>
        <v>1151.4</v>
      </c>
      <c r="H750" s="153">
        <f t="shared" si="204"/>
        <v>0</v>
      </c>
      <c r="I750" s="153">
        <f t="shared" si="204"/>
        <v>0</v>
      </c>
      <c r="J750" s="153">
        <f t="shared" si="204"/>
        <v>0</v>
      </c>
      <c r="K750" s="153">
        <f t="shared" si="204"/>
        <v>0</v>
      </c>
      <c r="L750" s="153">
        <f t="shared" si="204"/>
        <v>0</v>
      </c>
      <c r="M750" s="153">
        <f t="shared" si="204"/>
        <v>53.54</v>
      </c>
      <c r="N750" s="153">
        <f t="shared" si="204"/>
        <v>0</v>
      </c>
      <c r="O750" s="153">
        <f t="shared" si="204"/>
        <v>0</v>
      </c>
      <c r="P750" s="153">
        <f t="shared" si="204"/>
        <v>0</v>
      </c>
      <c r="Q750" s="153">
        <f t="shared" si="204"/>
        <v>0</v>
      </c>
      <c r="R750" s="153">
        <f t="shared" si="204"/>
        <v>0</v>
      </c>
      <c r="S750" s="153">
        <f t="shared" si="204"/>
        <v>0</v>
      </c>
    </row>
    <row r="751" s="125" customFormat="1" ht="18" customHeight="1" spans="1:19">
      <c r="A751" s="157" t="s">
        <v>288</v>
      </c>
      <c r="B751" s="158"/>
      <c r="C751" s="159" t="s">
        <v>255</v>
      </c>
      <c r="D751" s="153">
        <f>SUM(D752:D758,D762:D763)</f>
        <v>1109.12</v>
      </c>
      <c r="E751" s="153">
        <f t="shared" ref="E751:S751" si="205">SUM(E752:E758,E762:E763)</f>
        <v>1109.12</v>
      </c>
      <c r="F751" s="153">
        <f t="shared" si="205"/>
        <v>1109.12</v>
      </c>
      <c r="G751" s="153">
        <f t="shared" si="205"/>
        <v>1109.12</v>
      </c>
      <c r="H751" s="153">
        <f t="shared" si="205"/>
        <v>0</v>
      </c>
      <c r="I751" s="153">
        <f t="shared" si="205"/>
        <v>0</v>
      </c>
      <c r="J751" s="153">
        <f t="shared" si="205"/>
        <v>0</v>
      </c>
      <c r="K751" s="153">
        <f t="shared" si="205"/>
        <v>0</v>
      </c>
      <c r="L751" s="153">
        <f t="shared" si="205"/>
        <v>0</v>
      </c>
      <c r="M751" s="153">
        <f t="shared" si="205"/>
        <v>0</v>
      </c>
      <c r="N751" s="153">
        <f t="shared" si="205"/>
        <v>0</v>
      </c>
      <c r="O751" s="153">
        <f t="shared" si="205"/>
        <v>0</v>
      </c>
      <c r="P751" s="153">
        <f t="shared" si="205"/>
        <v>0</v>
      </c>
      <c r="Q751" s="153">
        <f t="shared" si="205"/>
        <v>0</v>
      </c>
      <c r="R751" s="153">
        <f t="shared" si="205"/>
        <v>0</v>
      </c>
      <c r="S751" s="153">
        <f t="shared" si="205"/>
        <v>0</v>
      </c>
    </row>
    <row r="752" ht="18" customHeight="1" spans="1:19">
      <c r="A752" s="160"/>
      <c r="B752" s="161" t="s">
        <v>148</v>
      </c>
      <c r="C752" s="162" t="s">
        <v>256</v>
      </c>
      <c r="D752" s="163">
        <f t="shared" si="195"/>
        <v>271.52</v>
      </c>
      <c r="E752" s="163">
        <f t="shared" si="196"/>
        <v>271.52</v>
      </c>
      <c r="F752" s="163">
        <f t="shared" si="197"/>
        <v>271.52</v>
      </c>
      <c r="G752" s="164">
        <v>271.52</v>
      </c>
      <c r="H752" s="165"/>
      <c r="I752" s="165"/>
      <c r="J752" s="165"/>
      <c r="K752" s="165"/>
      <c r="L752" s="165"/>
      <c r="M752" s="164"/>
      <c r="N752" s="165"/>
      <c r="O752" s="165"/>
      <c r="P752" s="149">
        <f t="shared" si="198"/>
        <v>0</v>
      </c>
      <c r="Q752" s="164"/>
      <c r="R752" s="164"/>
      <c r="S752" s="164"/>
    </row>
    <row r="753" ht="18" customHeight="1" spans="1:19">
      <c r="A753" s="160"/>
      <c r="B753" s="161" t="s">
        <v>152</v>
      </c>
      <c r="C753" s="162" t="s">
        <v>257</v>
      </c>
      <c r="D753" s="163">
        <f t="shared" si="195"/>
        <v>118.04</v>
      </c>
      <c r="E753" s="163">
        <f t="shared" si="196"/>
        <v>118.04</v>
      </c>
      <c r="F753" s="163">
        <f t="shared" si="197"/>
        <v>118.04</v>
      </c>
      <c r="G753" s="164">
        <v>118.04</v>
      </c>
      <c r="H753" s="165"/>
      <c r="I753" s="165"/>
      <c r="J753" s="165"/>
      <c r="K753" s="165"/>
      <c r="L753" s="165"/>
      <c r="M753" s="164"/>
      <c r="N753" s="165"/>
      <c r="O753" s="165"/>
      <c r="P753" s="149">
        <f t="shared" si="198"/>
        <v>0</v>
      </c>
      <c r="Q753" s="164"/>
      <c r="R753" s="164"/>
      <c r="S753" s="164"/>
    </row>
    <row r="754" ht="18" customHeight="1" spans="1:19">
      <c r="A754" s="160"/>
      <c r="B754" s="161" t="s">
        <v>162</v>
      </c>
      <c r="C754" s="162" t="s">
        <v>258</v>
      </c>
      <c r="D754" s="163">
        <f t="shared" si="195"/>
        <v>61.29</v>
      </c>
      <c r="E754" s="163">
        <f t="shared" si="196"/>
        <v>61.29</v>
      </c>
      <c r="F754" s="163">
        <f t="shared" si="197"/>
        <v>61.29</v>
      </c>
      <c r="G754" s="164">
        <v>61.29</v>
      </c>
      <c r="H754" s="165"/>
      <c r="I754" s="165"/>
      <c r="J754" s="165"/>
      <c r="K754" s="165"/>
      <c r="L754" s="165"/>
      <c r="M754" s="164"/>
      <c r="N754" s="165"/>
      <c r="O754" s="165"/>
      <c r="P754" s="149">
        <f t="shared" si="198"/>
        <v>0</v>
      </c>
      <c r="Q754" s="164"/>
      <c r="R754" s="164"/>
      <c r="S754" s="164"/>
    </row>
    <row r="755" ht="18" customHeight="1" spans="1:19">
      <c r="A755" s="160"/>
      <c r="B755" s="161" t="s">
        <v>168</v>
      </c>
      <c r="C755" s="162" t="s">
        <v>289</v>
      </c>
      <c r="D755" s="163">
        <f t="shared" si="195"/>
        <v>315.28</v>
      </c>
      <c r="E755" s="163">
        <f t="shared" si="196"/>
        <v>315.28</v>
      </c>
      <c r="F755" s="163">
        <f t="shared" si="197"/>
        <v>315.28</v>
      </c>
      <c r="G755" s="164">
        <v>315.28</v>
      </c>
      <c r="H755" s="165"/>
      <c r="I755" s="165"/>
      <c r="J755" s="165"/>
      <c r="K755" s="165"/>
      <c r="L755" s="165"/>
      <c r="M755" s="164"/>
      <c r="N755" s="165"/>
      <c r="O755" s="165"/>
      <c r="P755" s="149">
        <f t="shared" si="198"/>
        <v>0</v>
      </c>
      <c r="Q755" s="164"/>
      <c r="R755" s="164"/>
      <c r="S755" s="164"/>
    </row>
    <row r="756" ht="18" customHeight="1" spans="1:19">
      <c r="A756" s="160"/>
      <c r="B756" s="161" t="s">
        <v>172</v>
      </c>
      <c r="C756" s="162" t="s">
        <v>259</v>
      </c>
      <c r="D756" s="163">
        <f t="shared" si="195"/>
        <v>151.2</v>
      </c>
      <c r="E756" s="163">
        <f t="shared" si="196"/>
        <v>151.2</v>
      </c>
      <c r="F756" s="163">
        <f t="shared" si="197"/>
        <v>151.2</v>
      </c>
      <c r="G756" s="164">
        <v>151.2</v>
      </c>
      <c r="H756" s="165"/>
      <c r="I756" s="165"/>
      <c r="J756" s="165"/>
      <c r="K756" s="165"/>
      <c r="L756" s="165"/>
      <c r="M756" s="164"/>
      <c r="N756" s="165"/>
      <c r="O756" s="165"/>
      <c r="P756" s="149">
        <f t="shared" si="198"/>
        <v>0</v>
      </c>
      <c r="Q756" s="164"/>
      <c r="R756" s="164"/>
      <c r="S756" s="164"/>
    </row>
    <row r="757" ht="18" customHeight="1" spans="1:19">
      <c r="A757" s="160"/>
      <c r="B757" s="161" t="s">
        <v>125</v>
      </c>
      <c r="C757" s="162" t="s">
        <v>260</v>
      </c>
      <c r="D757" s="163">
        <f t="shared" si="195"/>
        <v>102</v>
      </c>
      <c r="E757" s="163">
        <f t="shared" si="196"/>
        <v>102</v>
      </c>
      <c r="F757" s="163">
        <f t="shared" si="197"/>
        <v>102</v>
      </c>
      <c r="G757" s="164">
        <v>102</v>
      </c>
      <c r="H757" s="165"/>
      <c r="I757" s="165"/>
      <c r="J757" s="165"/>
      <c r="K757" s="165"/>
      <c r="L757" s="165"/>
      <c r="M757" s="164"/>
      <c r="N757" s="165"/>
      <c r="O757" s="165"/>
      <c r="P757" s="149">
        <f t="shared" si="198"/>
        <v>0</v>
      </c>
      <c r="Q757" s="164"/>
      <c r="R757" s="164"/>
      <c r="S757" s="164"/>
    </row>
    <row r="758" ht="18" customHeight="1" spans="1:19">
      <c r="A758" s="160"/>
      <c r="B758" s="161" t="s">
        <v>127</v>
      </c>
      <c r="C758" s="162" t="s">
        <v>261</v>
      </c>
      <c r="D758" s="163">
        <f t="shared" si="195"/>
        <v>12</v>
      </c>
      <c r="E758" s="163">
        <f t="shared" si="196"/>
        <v>12</v>
      </c>
      <c r="F758" s="163">
        <f t="shared" si="197"/>
        <v>12</v>
      </c>
      <c r="G758" s="164">
        <v>12</v>
      </c>
      <c r="H758" s="165"/>
      <c r="I758" s="165"/>
      <c r="J758" s="165"/>
      <c r="K758" s="165"/>
      <c r="L758" s="165"/>
      <c r="M758" s="164"/>
      <c r="N758" s="165"/>
      <c r="O758" s="165"/>
      <c r="P758" s="149">
        <f t="shared" si="198"/>
        <v>0</v>
      </c>
      <c r="Q758" s="164"/>
      <c r="R758" s="164"/>
      <c r="S758" s="164"/>
    </row>
    <row r="759" ht="18" customHeight="1" spans="1:19">
      <c r="A759" s="160"/>
      <c r="B759" s="161"/>
      <c r="C759" s="162" t="s">
        <v>262</v>
      </c>
      <c r="D759" s="163">
        <f t="shared" si="195"/>
        <v>1.8</v>
      </c>
      <c r="E759" s="163">
        <f t="shared" si="196"/>
        <v>1.8</v>
      </c>
      <c r="F759" s="163">
        <f t="shared" si="197"/>
        <v>1.8</v>
      </c>
      <c r="G759" s="164">
        <v>1.8</v>
      </c>
      <c r="H759" s="165"/>
      <c r="I759" s="165"/>
      <c r="J759" s="165"/>
      <c r="K759" s="165"/>
      <c r="L759" s="165"/>
      <c r="M759" s="164"/>
      <c r="N759" s="165"/>
      <c r="O759" s="165"/>
      <c r="P759" s="149">
        <f t="shared" si="198"/>
        <v>0</v>
      </c>
      <c r="Q759" s="164"/>
      <c r="R759" s="164"/>
      <c r="S759" s="164"/>
    </row>
    <row r="760" ht="18" customHeight="1" spans="1:19">
      <c r="A760" s="160"/>
      <c r="B760" s="161"/>
      <c r="C760" s="162" t="s">
        <v>263</v>
      </c>
      <c r="D760" s="163">
        <f t="shared" si="195"/>
        <v>4.8</v>
      </c>
      <c r="E760" s="163">
        <f t="shared" si="196"/>
        <v>4.8</v>
      </c>
      <c r="F760" s="163">
        <f t="shared" si="197"/>
        <v>4.8</v>
      </c>
      <c r="G760" s="164">
        <v>4.8</v>
      </c>
      <c r="H760" s="165"/>
      <c r="I760" s="165"/>
      <c r="J760" s="165"/>
      <c r="K760" s="165"/>
      <c r="L760" s="165"/>
      <c r="M760" s="164"/>
      <c r="N760" s="165"/>
      <c r="O760" s="165"/>
      <c r="P760" s="149">
        <f t="shared" si="198"/>
        <v>0</v>
      </c>
      <c r="Q760" s="164"/>
      <c r="R760" s="164"/>
      <c r="S760" s="164"/>
    </row>
    <row r="761" ht="18" customHeight="1" spans="1:19">
      <c r="A761" s="160"/>
      <c r="B761" s="161"/>
      <c r="C761" s="162" t="s">
        <v>264</v>
      </c>
      <c r="D761" s="163">
        <f t="shared" si="195"/>
        <v>5.4</v>
      </c>
      <c r="E761" s="163">
        <f t="shared" si="196"/>
        <v>5.4</v>
      </c>
      <c r="F761" s="163">
        <f t="shared" si="197"/>
        <v>5.4</v>
      </c>
      <c r="G761" s="164">
        <v>5.4</v>
      </c>
      <c r="H761" s="165"/>
      <c r="I761" s="165"/>
      <c r="J761" s="165"/>
      <c r="K761" s="165"/>
      <c r="L761" s="165"/>
      <c r="M761" s="164"/>
      <c r="N761" s="165"/>
      <c r="O761" s="165"/>
      <c r="P761" s="149">
        <f t="shared" si="198"/>
        <v>0</v>
      </c>
      <c r="Q761" s="164"/>
      <c r="R761" s="164"/>
      <c r="S761" s="164"/>
    </row>
    <row r="762" ht="18" customHeight="1" spans="1:19">
      <c r="A762" s="160"/>
      <c r="B762" s="161" t="s">
        <v>128</v>
      </c>
      <c r="C762" s="162" t="s">
        <v>265</v>
      </c>
      <c r="D762" s="163">
        <f t="shared" si="195"/>
        <v>70.59</v>
      </c>
      <c r="E762" s="163">
        <f t="shared" si="196"/>
        <v>70.59</v>
      </c>
      <c r="F762" s="163">
        <f t="shared" si="197"/>
        <v>70.59</v>
      </c>
      <c r="G762" s="164">
        <v>70.59</v>
      </c>
      <c r="H762" s="165"/>
      <c r="I762" s="165"/>
      <c r="J762" s="165"/>
      <c r="K762" s="165"/>
      <c r="L762" s="165"/>
      <c r="M762" s="164"/>
      <c r="N762" s="165"/>
      <c r="O762" s="165"/>
      <c r="P762" s="149">
        <f t="shared" si="198"/>
        <v>0</v>
      </c>
      <c r="Q762" s="164"/>
      <c r="R762" s="164"/>
      <c r="S762" s="164"/>
    </row>
    <row r="763" ht="18" customHeight="1" spans="1:19">
      <c r="A763" s="160"/>
      <c r="B763" s="161" t="s">
        <v>215</v>
      </c>
      <c r="C763" s="162" t="s">
        <v>305</v>
      </c>
      <c r="D763" s="163">
        <f t="shared" si="195"/>
        <v>7.2</v>
      </c>
      <c r="E763" s="163">
        <f t="shared" si="196"/>
        <v>7.2</v>
      </c>
      <c r="F763" s="163">
        <f t="shared" si="197"/>
        <v>7.2</v>
      </c>
      <c r="G763" s="164">
        <v>7.2</v>
      </c>
      <c r="H763" s="165"/>
      <c r="I763" s="165"/>
      <c r="J763" s="165"/>
      <c r="K763" s="165"/>
      <c r="L763" s="165"/>
      <c r="M763" s="164"/>
      <c r="N763" s="165"/>
      <c r="O763" s="165"/>
      <c r="P763" s="149">
        <f t="shared" si="198"/>
        <v>0</v>
      </c>
      <c r="Q763" s="164"/>
      <c r="R763" s="164"/>
      <c r="S763" s="164"/>
    </row>
    <row r="764" s="125" customFormat="1" ht="18" customHeight="1" spans="1:19">
      <c r="A764" s="157" t="s">
        <v>266</v>
      </c>
      <c r="B764" s="158"/>
      <c r="C764" s="159" t="s">
        <v>267</v>
      </c>
      <c r="D764" s="153">
        <f>SUM(D765:D767)</f>
        <v>52.75</v>
      </c>
      <c r="E764" s="153">
        <f t="shared" ref="E764:S764" si="206">SUM(E765:E767)</f>
        <v>52.75</v>
      </c>
      <c r="F764" s="153">
        <f t="shared" si="206"/>
        <v>52.75</v>
      </c>
      <c r="G764" s="153">
        <f t="shared" si="206"/>
        <v>14.92</v>
      </c>
      <c r="H764" s="153">
        <f t="shared" si="206"/>
        <v>0</v>
      </c>
      <c r="I764" s="153">
        <f t="shared" si="206"/>
        <v>0</v>
      </c>
      <c r="J764" s="153">
        <f t="shared" si="206"/>
        <v>0</v>
      </c>
      <c r="K764" s="153">
        <f t="shared" si="206"/>
        <v>0</v>
      </c>
      <c r="L764" s="153">
        <f t="shared" si="206"/>
        <v>0</v>
      </c>
      <c r="M764" s="153">
        <f t="shared" si="206"/>
        <v>37.83</v>
      </c>
      <c r="N764" s="153">
        <f t="shared" si="206"/>
        <v>0</v>
      </c>
      <c r="O764" s="153">
        <f t="shared" si="206"/>
        <v>0</v>
      </c>
      <c r="P764" s="153">
        <f t="shared" si="206"/>
        <v>0</v>
      </c>
      <c r="Q764" s="153">
        <f t="shared" si="206"/>
        <v>0</v>
      </c>
      <c r="R764" s="153">
        <f t="shared" si="206"/>
        <v>0</v>
      </c>
      <c r="S764" s="153">
        <f t="shared" si="206"/>
        <v>0</v>
      </c>
    </row>
    <row r="765" s="125" customFormat="1" ht="18" customHeight="1" spans="1:19">
      <c r="A765" s="157"/>
      <c r="B765" s="181" t="s">
        <v>148</v>
      </c>
      <c r="C765" s="182" t="s">
        <v>268</v>
      </c>
      <c r="D765" s="163">
        <f t="shared" si="195"/>
        <v>37.83</v>
      </c>
      <c r="E765" s="163">
        <f t="shared" si="196"/>
        <v>37.83</v>
      </c>
      <c r="F765" s="163">
        <f t="shared" si="197"/>
        <v>37.83</v>
      </c>
      <c r="G765" s="164"/>
      <c r="H765" s="171"/>
      <c r="I765" s="171"/>
      <c r="J765" s="171"/>
      <c r="K765" s="171"/>
      <c r="L765" s="171"/>
      <c r="M765" s="164">
        <v>37.83</v>
      </c>
      <c r="N765" s="171"/>
      <c r="O765" s="171"/>
      <c r="P765" s="149">
        <f t="shared" si="198"/>
        <v>0</v>
      </c>
      <c r="Q765" s="164"/>
      <c r="R765" s="164"/>
      <c r="S765" s="164"/>
    </row>
    <row r="766" ht="18" customHeight="1" spans="1:19">
      <c r="A766" s="160"/>
      <c r="B766" s="161" t="s">
        <v>143</v>
      </c>
      <c r="C766" s="162" t="s">
        <v>275</v>
      </c>
      <c r="D766" s="163">
        <f t="shared" si="195"/>
        <v>14.71</v>
      </c>
      <c r="E766" s="163">
        <f t="shared" si="196"/>
        <v>14.71</v>
      </c>
      <c r="F766" s="163">
        <f t="shared" si="197"/>
        <v>14.71</v>
      </c>
      <c r="G766" s="164">
        <v>14.71</v>
      </c>
      <c r="H766" s="165"/>
      <c r="I766" s="165"/>
      <c r="J766" s="165"/>
      <c r="K766" s="165"/>
      <c r="L766" s="165"/>
      <c r="M766" s="164"/>
      <c r="N766" s="165"/>
      <c r="O766" s="165"/>
      <c r="P766" s="149">
        <f t="shared" si="198"/>
        <v>0</v>
      </c>
      <c r="Q766" s="164"/>
      <c r="R766" s="164"/>
      <c r="S766" s="164"/>
    </row>
    <row r="767" ht="18" customHeight="1" spans="1:19">
      <c r="A767" s="160"/>
      <c r="B767" s="161" t="s">
        <v>276</v>
      </c>
      <c r="C767" s="162" t="s">
        <v>277</v>
      </c>
      <c r="D767" s="163">
        <f t="shared" si="195"/>
        <v>0.21</v>
      </c>
      <c r="E767" s="163">
        <f t="shared" si="196"/>
        <v>0.21</v>
      </c>
      <c r="F767" s="163">
        <f t="shared" si="197"/>
        <v>0.21</v>
      </c>
      <c r="G767" s="164">
        <v>0.21</v>
      </c>
      <c r="H767" s="165"/>
      <c r="I767" s="165"/>
      <c r="J767" s="165"/>
      <c r="K767" s="165"/>
      <c r="L767" s="165"/>
      <c r="M767" s="164"/>
      <c r="N767" s="165"/>
      <c r="O767" s="165"/>
      <c r="P767" s="149">
        <f t="shared" si="198"/>
        <v>0</v>
      </c>
      <c r="Q767" s="164"/>
      <c r="R767" s="164"/>
      <c r="S767" s="164"/>
    </row>
    <row r="768" s="125" customFormat="1" ht="18" customHeight="1" spans="1:19">
      <c r="A768" s="157" t="s">
        <v>283</v>
      </c>
      <c r="B768" s="158"/>
      <c r="C768" s="159" t="s">
        <v>284</v>
      </c>
      <c r="D768" s="153">
        <f>SUM(D769:D772)</f>
        <v>43.07</v>
      </c>
      <c r="E768" s="153">
        <f t="shared" ref="E768:S768" si="207">SUM(E769:E772)</f>
        <v>43.07</v>
      </c>
      <c r="F768" s="153">
        <f t="shared" si="207"/>
        <v>43.07</v>
      </c>
      <c r="G768" s="153">
        <f t="shared" si="207"/>
        <v>27.36</v>
      </c>
      <c r="H768" s="153">
        <f t="shared" si="207"/>
        <v>0</v>
      </c>
      <c r="I768" s="153">
        <f t="shared" si="207"/>
        <v>0</v>
      </c>
      <c r="J768" s="153">
        <f t="shared" si="207"/>
        <v>0</v>
      </c>
      <c r="K768" s="153">
        <f t="shared" si="207"/>
        <v>0</v>
      </c>
      <c r="L768" s="153">
        <f t="shared" si="207"/>
        <v>0</v>
      </c>
      <c r="M768" s="153">
        <f t="shared" si="207"/>
        <v>15.71</v>
      </c>
      <c r="N768" s="153">
        <f t="shared" si="207"/>
        <v>0</v>
      </c>
      <c r="O768" s="153">
        <f t="shared" si="207"/>
        <v>0</v>
      </c>
      <c r="P768" s="153">
        <f t="shared" si="207"/>
        <v>0</v>
      </c>
      <c r="Q768" s="153">
        <f t="shared" si="207"/>
        <v>0</v>
      </c>
      <c r="R768" s="153">
        <f t="shared" si="207"/>
        <v>0</v>
      </c>
      <c r="S768" s="153">
        <f t="shared" si="207"/>
        <v>0</v>
      </c>
    </row>
    <row r="769" ht="18" customHeight="1" spans="1:19">
      <c r="A769" s="160"/>
      <c r="B769" s="161" t="s">
        <v>152</v>
      </c>
      <c r="C769" s="162" t="s">
        <v>285</v>
      </c>
      <c r="D769" s="163">
        <f t="shared" si="195"/>
        <v>22.85</v>
      </c>
      <c r="E769" s="163">
        <f t="shared" si="196"/>
        <v>22.85</v>
      </c>
      <c r="F769" s="163">
        <f t="shared" si="197"/>
        <v>22.85</v>
      </c>
      <c r="G769" s="164">
        <v>22.85</v>
      </c>
      <c r="H769" s="165"/>
      <c r="I769" s="165"/>
      <c r="J769" s="165"/>
      <c r="K769" s="165"/>
      <c r="L769" s="165"/>
      <c r="M769" s="164"/>
      <c r="N769" s="165"/>
      <c r="O769" s="165"/>
      <c r="P769" s="149">
        <f t="shared" si="198"/>
        <v>0</v>
      </c>
      <c r="Q769" s="164"/>
      <c r="R769" s="164"/>
      <c r="S769" s="164"/>
    </row>
    <row r="770" ht="18" customHeight="1" spans="1:19">
      <c r="A770" s="160"/>
      <c r="B770" s="161" t="s">
        <v>227</v>
      </c>
      <c r="C770" s="162" t="s">
        <v>297</v>
      </c>
      <c r="D770" s="163">
        <f t="shared" si="195"/>
        <v>3.58</v>
      </c>
      <c r="E770" s="163">
        <f t="shared" si="196"/>
        <v>3.58</v>
      </c>
      <c r="F770" s="163">
        <f t="shared" si="197"/>
        <v>3.58</v>
      </c>
      <c r="G770" s="164">
        <v>3.58</v>
      </c>
      <c r="H770" s="165"/>
      <c r="I770" s="165"/>
      <c r="J770" s="165"/>
      <c r="K770" s="165"/>
      <c r="L770" s="165"/>
      <c r="M770" s="164"/>
      <c r="N770" s="165"/>
      <c r="O770" s="165"/>
      <c r="P770" s="149">
        <f t="shared" si="198"/>
        <v>0</v>
      </c>
      <c r="Q770" s="164"/>
      <c r="R770" s="164"/>
      <c r="S770" s="164"/>
    </row>
    <row r="771" ht="18" customHeight="1" spans="1:19">
      <c r="A771" s="160"/>
      <c r="B771" s="161" t="s">
        <v>172</v>
      </c>
      <c r="C771" s="162" t="s">
        <v>298</v>
      </c>
      <c r="D771" s="163">
        <f t="shared" si="195"/>
        <v>16.5</v>
      </c>
      <c r="E771" s="163">
        <f t="shared" si="196"/>
        <v>16.5</v>
      </c>
      <c r="F771" s="163">
        <f t="shared" si="197"/>
        <v>16.5</v>
      </c>
      <c r="G771" s="164">
        <v>0.79</v>
      </c>
      <c r="H771" s="165"/>
      <c r="I771" s="165"/>
      <c r="J771" s="165"/>
      <c r="K771" s="165"/>
      <c r="L771" s="165"/>
      <c r="M771" s="164">
        <v>15.71</v>
      </c>
      <c r="N771" s="165"/>
      <c r="O771" s="165"/>
      <c r="P771" s="149">
        <f t="shared" si="198"/>
        <v>0</v>
      </c>
      <c r="Q771" s="164"/>
      <c r="R771" s="164"/>
      <c r="S771" s="164"/>
    </row>
    <row r="772" ht="18" customHeight="1" spans="1:19">
      <c r="A772" s="160"/>
      <c r="B772" s="161" t="s">
        <v>215</v>
      </c>
      <c r="C772" s="162" t="s">
        <v>286</v>
      </c>
      <c r="D772" s="163">
        <f t="shared" si="195"/>
        <v>0.14</v>
      </c>
      <c r="E772" s="163">
        <f t="shared" si="196"/>
        <v>0.14</v>
      </c>
      <c r="F772" s="163">
        <f t="shared" si="197"/>
        <v>0.14</v>
      </c>
      <c r="G772" s="164">
        <v>0.14</v>
      </c>
      <c r="H772" s="165"/>
      <c r="I772" s="165"/>
      <c r="J772" s="165"/>
      <c r="K772" s="165"/>
      <c r="L772" s="165"/>
      <c r="M772" s="164"/>
      <c r="N772" s="165"/>
      <c r="O772" s="165"/>
      <c r="P772" s="149">
        <f t="shared" si="198"/>
        <v>0</v>
      </c>
      <c r="Q772" s="164"/>
      <c r="R772" s="164"/>
      <c r="S772" s="164"/>
    </row>
    <row r="773" s="125" customFormat="1" ht="18" customHeight="1" spans="1:19">
      <c r="A773" s="166" t="s">
        <v>331</v>
      </c>
      <c r="B773" s="167"/>
      <c r="C773" s="168"/>
      <c r="D773" s="153">
        <f>SUM(D774,D787,D791)</f>
        <v>2356.75</v>
      </c>
      <c r="E773" s="153">
        <f t="shared" ref="E773:S773" si="208">SUM(E774,E787,E791)</f>
        <v>2356.75</v>
      </c>
      <c r="F773" s="153">
        <f t="shared" si="208"/>
        <v>2356.75</v>
      </c>
      <c r="G773" s="153">
        <f t="shared" si="208"/>
        <v>2315.91</v>
      </c>
      <c r="H773" s="153">
        <f t="shared" si="208"/>
        <v>0</v>
      </c>
      <c r="I773" s="153">
        <f t="shared" si="208"/>
        <v>0</v>
      </c>
      <c r="J773" s="153">
        <f t="shared" si="208"/>
        <v>0</v>
      </c>
      <c r="K773" s="153">
        <f t="shared" si="208"/>
        <v>0</v>
      </c>
      <c r="L773" s="153">
        <f t="shared" si="208"/>
        <v>0</v>
      </c>
      <c r="M773" s="153">
        <f t="shared" si="208"/>
        <v>40.84</v>
      </c>
      <c r="N773" s="153">
        <f t="shared" si="208"/>
        <v>0</v>
      </c>
      <c r="O773" s="153">
        <f t="shared" si="208"/>
        <v>0</v>
      </c>
      <c r="P773" s="153">
        <f t="shared" si="208"/>
        <v>0</v>
      </c>
      <c r="Q773" s="153">
        <f t="shared" si="208"/>
        <v>0</v>
      </c>
      <c r="R773" s="153">
        <f t="shared" si="208"/>
        <v>0</v>
      </c>
      <c r="S773" s="153">
        <f t="shared" si="208"/>
        <v>0</v>
      </c>
    </row>
    <row r="774" s="125" customFormat="1" ht="18" customHeight="1" spans="1:19">
      <c r="A774" s="157" t="s">
        <v>288</v>
      </c>
      <c r="B774" s="158"/>
      <c r="C774" s="159" t="s">
        <v>255</v>
      </c>
      <c r="D774" s="153">
        <f>SUM(D775:D781,D785:D786)</f>
        <v>2048.84</v>
      </c>
      <c r="E774" s="153">
        <f t="shared" ref="E774:S774" si="209">SUM(E775:E781,E785:E786)</f>
        <v>2048.84</v>
      </c>
      <c r="F774" s="153">
        <f t="shared" si="209"/>
        <v>2048.84</v>
      </c>
      <c r="G774" s="153">
        <f t="shared" si="209"/>
        <v>2048.84</v>
      </c>
      <c r="H774" s="153">
        <f t="shared" si="209"/>
        <v>0</v>
      </c>
      <c r="I774" s="153">
        <f t="shared" si="209"/>
        <v>0</v>
      </c>
      <c r="J774" s="153">
        <f t="shared" si="209"/>
        <v>0</v>
      </c>
      <c r="K774" s="153">
        <f t="shared" si="209"/>
        <v>0</v>
      </c>
      <c r="L774" s="153">
        <f t="shared" si="209"/>
        <v>0</v>
      </c>
      <c r="M774" s="153">
        <f t="shared" si="209"/>
        <v>0</v>
      </c>
      <c r="N774" s="153">
        <f t="shared" si="209"/>
        <v>0</v>
      </c>
      <c r="O774" s="153">
        <f t="shared" si="209"/>
        <v>0</v>
      </c>
      <c r="P774" s="153">
        <f t="shared" si="209"/>
        <v>0</v>
      </c>
      <c r="Q774" s="153">
        <f t="shared" si="209"/>
        <v>0</v>
      </c>
      <c r="R774" s="153">
        <f t="shared" si="209"/>
        <v>0</v>
      </c>
      <c r="S774" s="153">
        <f t="shared" si="209"/>
        <v>0</v>
      </c>
    </row>
    <row r="775" ht="18" customHeight="1" spans="1:19">
      <c r="A775" s="160"/>
      <c r="B775" s="161" t="s">
        <v>148</v>
      </c>
      <c r="C775" s="162" t="s">
        <v>256</v>
      </c>
      <c r="D775" s="163">
        <f t="shared" si="195"/>
        <v>469.31</v>
      </c>
      <c r="E775" s="163">
        <f t="shared" si="196"/>
        <v>469.31</v>
      </c>
      <c r="F775" s="163">
        <f t="shared" si="197"/>
        <v>469.31</v>
      </c>
      <c r="G775" s="164">
        <v>469.31</v>
      </c>
      <c r="H775" s="165"/>
      <c r="I775" s="165"/>
      <c r="J775" s="165"/>
      <c r="K775" s="165"/>
      <c r="L775" s="165"/>
      <c r="M775" s="164"/>
      <c r="N775" s="165"/>
      <c r="O775" s="165"/>
      <c r="P775" s="149">
        <f t="shared" si="198"/>
        <v>0</v>
      </c>
      <c r="Q775" s="164"/>
      <c r="R775" s="164"/>
      <c r="S775" s="164"/>
    </row>
    <row r="776" ht="18" customHeight="1" spans="1:19">
      <c r="A776" s="160"/>
      <c r="B776" s="161" t="s">
        <v>152</v>
      </c>
      <c r="C776" s="162" t="s">
        <v>257</v>
      </c>
      <c r="D776" s="163">
        <f t="shared" ref="D776:D839" si="210">SUM(E776,P776)</f>
        <v>215.62</v>
      </c>
      <c r="E776" s="163">
        <f t="shared" si="196"/>
        <v>215.62</v>
      </c>
      <c r="F776" s="163">
        <f t="shared" si="197"/>
        <v>215.62</v>
      </c>
      <c r="G776" s="164">
        <v>215.62</v>
      </c>
      <c r="H776" s="165"/>
      <c r="I776" s="165"/>
      <c r="J776" s="165"/>
      <c r="K776" s="165"/>
      <c r="L776" s="165"/>
      <c r="M776" s="164"/>
      <c r="N776" s="165"/>
      <c r="O776" s="165"/>
      <c r="P776" s="149">
        <f t="shared" si="198"/>
        <v>0</v>
      </c>
      <c r="Q776" s="164"/>
      <c r="R776" s="164"/>
      <c r="S776" s="164"/>
    </row>
    <row r="777" ht="18" customHeight="1" spans="1:19">
      <c r="A777" s="160"/>
      <c r="B777" s="161" t="s">
        <v>162</v>
      </c>
      <c r="C777" s="162" t="s">
        <v>258</v>
      </c>
      <c r="D777" s="163">
        <f t="shared" si="210"/>
        <v>112.56</v>
      </c>
      <c r="E777" s="163">
        <f t="shared" si="196"/>
        <v>112.56</v>
      </c>
      <c r="F777" s="163">
        <f t="shared" si="197"/>
        <v>112.56</v>
      </c>
      <c r="G777" s="164">
        <v>112.56</v>
      </c>
      <c r="H777" s="165"/>
      <c r="I777" s="165"/>
      <c r="J777" s="165"/>
      <c r="K777" s="165"/>
      <c r="L777" s="165"/>
      <c r="M777" s="164"/>
      <c r="N777" s="165"/>
      <c r="O777" s="165"/>
      <c r="P777" s="149">
        <f t="shared" si="198"/>
        <v>0</v>
      </c>
      <c r="Q777" s="164"/>
      <c r="R777" s="164"/>
      <c r="S777" s="164"/>
    </row>
    <row r="778" ht="18" customHeight="1" spans="1:19">
      <c r="A778" s="160"/>
      <c r="B778" s="161" t="s">
        <v>168</v>
      </c>
      <c r="C778" s="162" t="s">
        <v>289</v>
      </c>
      <c r="D778" s="163">
        <f t="shared" si="210"/>
        <v>612.24</v>
      </c>
      <c r="E778" s="163">
        <f t="shared" ref="E778:E841" si="211">SUM(F778,N778,O778)</f>
        <v>612.24</v>
      </c>
      <c r="F778" s="163">
        <f t="shared" ref="F778:F841" si="212">SUM(G778:M778)</f>
        <v>612.24</v>
      </c>
      <c r="G778" s="164">
        <v>612.24</v>
      </c>
      <c r="H778" s="165"/>
      <c r="I778" s="165"/>
      <c r="J778" s="165"/>
      <c r="K778" s="165"/>
      <c r="L778" s="165"/>
      <c r="M778" s="164"/>
      <c r="N778" s="165"/>
      <c r="O778" s="165"/>
      <c r="P778" s="149">
        <f t="shared" ref="P778:P841" si="213">SUM(Q778:S778)</f>
        <v>0</v>
      </c>
      <c r="Q778" s="164"/>
      <c r="R778" s="164"/>
      <c r="S778" s="164"/>
    </row>
    <row r="779" ht="18" customHeight="1" spans="1:19">
      <c r="A779" s="160"/>
      <c r="B779" s="161" t="s">
        <v>172</v>
      </c>
      <c r="C779" s="162" t="s">
        <v>259</v>
      </c>
      <c r="D779" s="163">
        <f t="shared" si="210"/>
        <v>272.4</v>
      </c>
      <c r="E779" s="163">
        <f t="shared" si="211"/>
        <v>272.4</v>
      </c>
      <c r="F779" s="163">
        <f t="shared" si="212"/>
        <v>272.4</v>
      </c>
      <c r="G779" s="164">
        <v>272.4</v>
      </c>
      <c r="H779" s="165"/>
      <c r="I779" s="165"/>
      <c r="J779" s="165"/>
      <c r="K779" s="165"/>
      <c r="L779" s="165"/>
      <c r="M779" s="164"/>
      <c r="N779" s="165"/>
      <c r="O779" s="165"/>
      <c r="P779" s="149">
        <f t="shared" si="213"/>
        <v>0</v>
      </c>
      <c r="Q779" s="164"/>
      <c r="R779" s="164"/>
      <c r="S779" s="164"/>
    </row>
    <row r="780" ht="18" customHeight="1" spans="1:19">
      <c r="A780" s="160"/>
      <c r="B780" s="161" t="s">
        <v>125</v>
      </c>
      <c r="C780" s="162" t="s">
        <v>260</v>
      </c>
      <c r="D780" s="163">
        <f t="shared" si="210"/>
        <v>194.4</v>
      </c>
      <c r="E780" s="163">
        <f t="shared" si="211"/>
        <v>194.4</v>
      </c>
      <c r="F780" s="163">
        <f t="shared" si="212"/>
        <v>194.4</v>
      </c>
      <c r="G780" s="164">
        <v>194.4</v>
      </c>
      <c r="H780" s="165"/>
      <c r="I780" s="165"/>
      <c r="J780" s="165"/>
      <c r="K780" s="165"/>
      <c r="L780" s="165"/>
      <c r="M780" s="164"/>
      <c r="N780" s="165"/>
      <c r="O780" s="165"/>
      <c r="P780" s="149">
        <f t="shared" si="213"/>
        <v>0</v>
      </c>
      <c r="Q780" s="164"/>
      <c r="R780" s="164"/>
      <c r="S780" s="164"/>
    </row>
    <row r="781" ht="18" customHeight="1" spans="1:19">
      <c r="A781" s="160"/>
      <c r="B781" s="161" t="s">
        <v>127</v>
      </c>
      <c r="C781" s="162" t="s">
        <v>261</v>
      </c>
      <c r="D781" s="163">
        <f t="shared" si="210"/>
        <v>20.52</v>
      </c>
      <c r="E781" s="163">
        <f t="shared" si="211"/>
        <v>20.52</v>
      </c>
      <c r="F781" s="163">
        <f t="shared" si="212"/>
        <v>20.52</v>
      </c>
      <c r="G781" s="164">
        <v>20.52</v>
      </c>
      <c r="H781" s="165"/>
      <c r="I781" s="165"/>
      <c r="J781" s="165"/>
      <c r="K781" s="165"/>
      <c r="L781" s="165"/>
      <c r="M781" s="164"/>
      <c r="N781" s="165"/>
      <c r="O781" s="165"/>
      <c r="P781" s="149">
        <f t="shared" si="213"/>
        <v>0</v>
      </c>
      <c r="Q781" s="164"/>
      <c r="R781" s="164"/>
      <c r="S781" s="164"/>
    </row>
    <row r="782" ht="18" customHeight="1" spans="1:19">
      <c r="A782" s="160"/>
      <c r="B782" s="161"/>
      <c r="C782" s="162" t="s">
        <v>262</v>
      </c>
      <c r="D782" s="163">
        <f t="shared" si="210"/>
        <v>2.76</v>
      </c>
      <c r="E782" s="163">
        <f t="shared" si="211"/>
        <v>2.76</v>
      </c>
      <c r="F782" s="163">
        <f t="shared" si="212"/>
        <v>2.76</v>
      </c>
      <c r="G782" s="164">
        <v>2.76</v>
      </c>
      <c r="H782" s="165"/>
      <c r="I782" s="165"/>
      <c r="J782" s="165"/>
      <c r="K782" s="165"/>
      <c r="L782" s="165"/>
      <c r="M782" s="164"/>
      <c r="N782" s="165"/>
      <c r="O782" s="165"/>
      <c r="P782" s="149">
        <f t="shared" si="213"/>
        <v>0</v>
      </c>
      <c r="Q782" s="164"/>
      <c r="R782" s="164"/>
      <c r="S782" s="164"/>
    </row>
    <row r="783" ht="18" customHeight="1" spans="1:19">
      <c r="A783" s="160"/>
      <c r="B783" s="161"/>
      <c r="C783" s="162" t="s">
        <v>263</v>
      </c>
      <c r="D783" s="163">
        <f t="shared" si="210"/>
        <v>8.16</v>
      </c>
      <c r="E783" s="163">
        <f t="shared" si="211"/>
        <v>8.16</v>
      </c>
      <c r="F783" s="163">
        <f t="shared" si="212"/>
        <v>8.16</v>
      </c>
      <c r="G783" s="164">
        <v>8.16</v>
      </c>
      <c r="H783" s="165"/>
      <c r="I783" s="165"/>
      <c r="J783" s="165"/>
      <c r="K783" s="165"/>
      <c r="L783" s="165"/>
      <c r="M783" s="164"/>
      <c r="N783" s="165"/>
      <c r="O783" s="165"/>
      <c r="P783" s="149">
        <f t="shared" si="213"/>
        <v>0</v>
      </c>
      <c r="Q783" s="164"/>
      <c r="R783" s="164"/>
      <c r="S783" s="164"/>
    </row>
    <row r="784" ht="18" customHeight="1" spans="1:19">
      <c r="A784" s="160"/>
      <c r="B784" s="161"/>
      <c r="C784" s="162" t="s">
        <v>264</v>
      </c>
      <c r="D784" s="163">
        <f t="shared" si="210"/>
        <v>9.6</v>
      </c>
      <c r="E784" s="163">
        <f t="shared" si="211"/>
        <v>9.6</v>
      </c>
      <c r="F784" s="163">
        <f t="shared" si="212"/>
        <v>9.6</v>
      </c>
      <c r="G784" s="164">
        <v>9.6</v>
      </c>
      <c r="H784" s="165"/>
      <c r="I784" s="165"/>
      <c r="J784" s="165"/>
      <c r="K784" s="165"/>
      <c r="L784" s="165"/>
      <c r="M784" s="164"/>
      <c r="N784" s="165"/>
      <c r="O784" s="165"/>
      <c r="P784" s="149">
        <f t="shared" si="213"/>
        <v>0</v>
      </c>
      <c r="Q784" s="164"/>
      <c r="R784" s="164"/>
      <c r="S784" s="164"/>
    </row>
    <row r="785" ht="18" customHeight="1" spans="1:19">
      <c r="A785" s="160"/>
      <c r="B785" s="161" t="s">
        <v>128</v>
      </c>
      <c r="C785" s="162" t="s">
        <v>265</v>
      </c>
      <c r="D785" s="163">
        <f t="shared" si="210"/>
        <v>126.59</v>
      </c>
      <c r="E785" s="163">
        <f t="shared" si="211"/>
        <v>126.59</v>
      </c>
      <c r="F785" s="163">
        <f t="shared" si="212"/>
        <v>126.59</v>
      </c>
      <c r="G785" s="164">
        <v>126.59</v>
      </c>
      <c r="H785" s="165"/>
      <c r="I785" s="165"/>
      <c r="J785" s="165"/>
      <c r="K785" s="165"/>
      <c r="L785" s="165"/>
      <c r="M785" s="164"/>
      <c r="N785" s="165"/>
      <c r="O785" s="165"/>
      <c r="P785" s="149">
        <f t="shared" si="213"/>
        <v>0</v>
      </c>
      <c r="Q785" s="164"/>
      <c r="R785" s="164"/>
      <c r="S785" s="164"/>
    </row>
    <row r="786" ht="18" customHeight="1" spans="1:19">
      <c r="A786" s="160"/>
      <c r="B786" s="161" t="s">
        <v>215</v>
      </c>
      <c r="C786" s="162" t="s">
        <v>305</v>
      </c>
      <c r="D786" s="163">
        <f t="shared" si="210"/>
        <v>25.2</v>
      </c>
      <c r="E786" s="163">
        <f t="shared" si="211"/>
        <v>25.2</v>
      </c>
      <c r="F786" s="163">
        <f t="shared" si="212"/>
        <v>25.2</v>
      </c>
      <c r="G786" s="164">
        <v>25.2</v>
      </c>
      <c r="H786" s="165"/>
      <c r="I786" s="165"/>
      <c r="J786" s="165"/>
      <c r="K786" s="165"/>
      <c r="L786" s="165"/>
      <c r="M786" s="164"/>
      <c r="N786" s="165"/>
      <c r="O786" s="165"/>
      <c r="P786" s="149">
        <f t="shared" si="213"/>
        <v>0</v>
      </c>
      <c r="Q786" s="164"/>
      <c r="R786" s="164"/>
      <c r="S786" s="164"/>
    </row>
    <row r="787" s="125" customFormat="1" ht="18" customHeight="1" spans="1:19">
      <c r="A787" s="157" t="s">
        <v>266</v>
      </c>
      <c r="B787" s="158"/>
      <c r="C787" s="159" t="s">
        <v>267</v>
      </c>
      <c r="D787" s="153">
        <f>SUM(D788:D790)</f>
        <v>48.65</v>
      </c>
      <c r="E787" s="153">
        <f t="shared" ref="E787:S787" si="214">SUM(E788:E790)</f>
        <v>48.65</v>
      </c>
      <c r="F787" s="153">
        <f t="shared" si="214"/>
        <v>48.65</v>
      </c>
      <c r="G787" s="153">
        <f t="shared" si="214"/>
        <v>27.39</v>
      </c>
      <c r="H787" s="153">
        <f t="shared" si="214"/>
        <v>0</v>
      </c>
      <c r="I787" s="153">
        <f t="shared" si="214"/>
        <v>0</v>
      </c>
      <c r="J787" s="153">
        <f t="shared" si="214"/>
        <v>0</v>
      </c>
      <c r="K787" s="153">
        <f t="shared" si="214"/>
        <v>0</v>
      </c>
      <c r="L787" s="153">
        <f t="shared" si="214"/>
        <v>0</v>
      </c>
      <c r="M787" s="153">
        <f t="shared" si="214"/>
        <v>21.26</v>
      </c>
      <c r="N787" s="153">
        <f t="shared" si="214"/>
        <v>0</v>
      </c>
      <c r="O787" s="153">
        <f t="shared" si="214"/>
        <v>0</v>
      </c>
      <c r="P787" s="153">
        <f t="shared" si="214"/>
        <v>0</v>
      </c>
      <c r="Q787" s="153">
        <f t="shared" si="214"/>
        <v>0</v>
      </c>
      <c r="R787" s="153">
        <f t="shared" si="214"/>
        <v>0</v>
      </c>
      <c r="S787" s="153">
        <f t="shared" si="214"/>
        <v>0</v>
      </c>
    </row>
    <row r="788" s="125" customFormat="1" ht="18" customHeight="1" spans="1:19">
      <c r="A788" s="157"/>
      <c r="B788" s="181" t="s">
        <v>148</v>
      </c>
      <c r="C788" s="182" t="s">
        <v>268</v>
      </c>
      <c r="D788" s="163">
        <f t="shared" si="210"/>
        <v>21.26</v>
      </c>
      <c r="E788" s="163">
        <f t="shared" si="211"/>
        <v>21.26</v>
      </c>
      <c r="F788" s="163">
        <f t="shared" si="212"/>
        <v>21.26</v>
      </c>
      <c r="G788" s="164"/>
      <c r="H788" s="171"/>
      <c r="I788" s="171"/>
      <c r="J788" s="171"/>
      <c r="K788" s="171"/>
      <c r="L788" s="171"/>
      <c r="M788" s="164">
        <v>21.26</v>
      </c>
      <c r="N788" s="171"/>
      <c r="O788" s="171"/>
      <c r="P788" s="149">
        <f t="shared" si="213"/>
        <v>0</v>
      </c>
      <c r="Q788" s="164"/>
      <c r="R788" s="164"/>
      <c r="S788" s="164"/>
    </row>
    <row r="789" ht="18" customHeight="1" spans="1:19">
      <c r="A789" s="160"/>
      <c r="B789" s="161" t="s">
        <v>143</v>
      </c>
      <c r="C789" s="162" t="s">
        <v>275</v>
      </c>
      <c r="D789" s="163">
        <f t="shared" si="210"/>
        <v>27.01</v>
      </c>
      <c r="E789" s="163">
        <f t="shared" si="211"/>
        <v>27.01</v>
      </c>
      <c r="F789" s="163">
        <f t="shared" si="212"/>
        <v>27.01</v>
      </c>
      <c r="G789" s="164">
        <v>27.01</v>
      </c>
      <c r="H789" s="165"/>
      <c r="I789" s="165"/>
      <c r="J789" s="165"/>
      <c r="K789" s="165"/>
      <c r="L789" s="165"/>
      <c r="M789" s="164"/>
      <c r="N789" s="165"/>
      <c r="O789" s="165"/>
      <c r="P789" s="149">
        <f t="shared" si="213"/>
        <v>0</v>
      </c>
      <c r="Q789" s="164"/>
      <c r="R789" s="164"/>
      <c r="S789" s="164"/>
    </row>
    <row r="790" ht="18" customHeight="1" spans="1:19">
      <c r="A790" s="160"/>
      <c r="B790" s="161" t="s">
        <v>276</v>
      </c>
      <c r="C790" s="162" t="s">
        <v>277</v>
      </c>
      <c r="D790" s="163">
        <f t="shared" si="210"/>
        <v>0.38</v>
      </c>
      <c r="E790" s="163">
        <f t="shared" si="211"/>
        <v>0.38</v>
      </c>
      <c r="F790" s="163">
        <f t="shared" si="212"/>
        <v>0.38</v>
      </c>
      <c r="G790" s="164">
        <v>0.38</v>
      </c>
      <c r="H790" s="165"/>
      <c r="I790" s="165"/>
      <c r="J790" s="165"/>
      <c r="K790" s="165"/>
      <c r="L790" s="165"/>
      <c r="M790" s="164"/>
      <c r="N790" s="165"/>
      <c r="O790" s="165"/>
      <c r="P790" s="149">
        <f t="shared" si="213"/>
        <v>0</v>
      </c>
      <c r="Q790" s="164"/>
      <c r="R790" s="164"/>
      <c r="S790" s="164"/>
    </row>
    <row r="791" s="125" customFormat="1" ht="18" customHeight="1" spans="1:19">
      <c r="A791" s="157" t="s">
        <v>283</v>
      </c>
      <c r="B791" s="158"/>
      <c r="C791" s="159" t="s">
        <v>284</v>
      </c>
      <c r="D791" s="153">
        <f>SUM(D792:D796)</f>
        <v>259.26</v>
      </c>
      <c r="E791" s="153">
        <f t="shared" ref="E791:S791" si="215">SUM(E792:E796)</f>
        <v>259.26</v>
      </c>
      <c r="F791" s="153">
        <f t="shared" si="215"/>
        <v>259.26</v>
      </c>
      <c r="G791" s="153">
        <f t="shared" si="215"/>
        <v>239.68</v>
      </c>
      <c r="H791" s="153">
        <f t="shared" si="215"/>
        <v>0</v>
      </c>
      <c r="I791" s="153">
        <f t="shared" si="215"/>
        <v>0</v>
      </c>
      <c r="J791" s="153">
        <f t="shared" si="215"/>
        <v>0</v>
      </c>
      <c r="K791" s="153">
        <f t="shared" si="215"/>
        <v>0</v>
      </c>
      <c r="L791" s="153">
        <f t="shared" si="215"/>
        <v>0</v>
      </c>
      <c r="M791" s="153">
        <f t="shared" si="215"/>
        <v>19.58</v>
      </c>
      <c r="N791" s="153">
        <f t="shared" si="215"/>
        <v>0</v>
      </c>
      <c r="O791" s="153">
        <f t="shared" si="215"/>
        <v>0</v>
      </c>
      <c r="P791" s="153">
        <f t="shared" si="215"/>
        <v>0</v>
      </c>
      <c r="Q791" s="153">
        <f t="shared" si="215"/>
        <v>0</v>
      </c>
      <c r="R791" s="153">
        <f t="shared" si="215"/>
        <v>0</v>
      </c>
      <c r="S791" s="153">
        <f t="shared" si="215"/>
        <v>0</v>
      </c>
    </row>
    <row r="792" ht="18" customHeight="1" spans="1:19">
      <c r="A792" s="160"/>
      <c r="B792" s="161" t="s">
        <v>148</v>
      </c>
      <c r="C792" s="162" t="s">
        <v>296</v>
      </c>
      <c r="D792" s="163">
        <f t="shared" si="210"/>
        <v>14.88</v>
      </c>
      <c r="E792" s="163">
        <f t="shared" si="211"/>
        <v>14.88</v>
      </c>
      <c r="F792" s="163">
        <f t="shared" si="212"/>
        <v>14.88</v>
      </c>
      <c r="G792" s="164">
        <v>14.88</v>
      </c>
      <c r="H792" s="165"/>
      <c r="I792" s="165"/>
      <c r="J792" s="165"/>
      <c r="K792" s="165"/>
      <c r="L792" s="165"/>
      <c r="M792" s="164"/>
      <c r="N792" s="165"/>
      <c r="O792" s="165"/>
      <c r="P792" s="149">
        <f t="shared" si="213"/>
        <v>0</v>
      </c>
      <c r="Q792" s="164"/>
      <c r="R792" s="164"/>
      <c r="S792" s="164"/>
    </row>
    <row r="793" ht="18" customHeight="1" spans="1:19">
      <c r="A793" s="160"/>
      <c r="B793" s="161" t="s">
        <v>152</v>
      </c>
      <c r="C793" s="162" t="s">
        <v>285</v>
      </c>
      <c r="D793" s="163">
        <f t="shared" si="210"/>
        <v>211.9</v>
      </c>
      <c r="E793" s="163">
        <f t="shared" si="211"/>
        <v>211.9</v>
      </c>
      <c r="F793" s="163">
        <f t="shared" si="212"/>
        <v>211.9</v>
      </c>
      <c r="G793" s="164">
        <v>211.9</v>
      </c>
      <c r="H793" s="165"/>
      <c r="I793" s="165"/>
      <c r="J793" s="165"/>
      <c r="K793" s="165"/>
      <c r="L793" s="165"/>
      <c r="M793" s="164"/>
      <c r="N793" s="165"/>
      <c r="O793" s="165"/>
      <c r="P793" s="149">
        <f t="shared" si="213"/>
        <v>0</v>
      </c>
      <c r="Q793" s="164"/>
      <c r="R793" s="164"/>
      <c r="S793" s="164"/>
    </row>
    <row r="794" ht="18" customHeight="1" spans="1:19">
      <c r="A794" s="160"/>
      <c r="B794" s="161" t="s">
        <v>227</v>
      </c>
      <c r="C794" s="162" t="s">
        <v>297</v>
      </c>
      <c r="D794" s="163">
        <f t="shared" si="210"/>
        <v>9.06</v>
      </c>
      <c r="E794" s="163">
        <f t="shared" si="211"/>
        <v>9.06</v>
      </c>
      <c r="F794" s="163">
        <f t="shared" si="212"/>
        <v>9.06</v>
      </c>
      <c r="G794" s="164">
        <v>9.06</v>
      </c>
      <c r="H794" s="165"/>
      <c r="I794" s="165"/>
      <c r="J794" s="165"/>
      <c r="K794" s="165"/>
      <c r="L794" s="165"/>
      <c r="M794" s="164"/>
      <c r="N794" s="165"/>
      <c r="O794" s="165"/>
      <c r="P794" s="149">
        <f t="shared" si="213"/>
        <v>0</v>
      </c>
      <c r="Q794" s="164"/>
      <c r="R794" s="164"/>
      <c r="S794" s="164"/>
    </row>
    <row r="795" ht="18" customHeight="1" spans="1:19">
      <c r="A795" s="160"/>
      <c r="B795" s="161" t="s">
        <v>172</v>
      </c>
      <c r="C795" s="162" t="s">
        <v>298</v>
      </c>
      <c r="D795" s="163">
        <f t="shared" si="210"/>
        <v>19.58</v>
      </c>
      <c r="E795" s="163">
        <f t="shared" si="211"/>
        <v>19.58</v>
      </c>
      <c r="F795" s="163">
        <f t="shared" si="212"/>
        <v>19.58</v>
      </c>
      <c r="G795" s="164"/>
      <c r="H795" s="165"/>
      <c r="I795" s="165"/>
      <c r="J795" s="165"/>
      <c r="K795" s="165"/>
      <c r="L795" s="165"/>
      <c r="M795" s="164">
        <v>19.58</v>
      </c>
      <c r="N795" s="165"/>
      <c r="O795" s="165"/>
      <c r="P795" s="149">
        <f t="shared" si="213"/>
        <v>0</v>
      </c>
      <c r="Q795" s="164"/>
      <c r="R795" s="164"/>
      <c r="S795" s="164"/>
    </row>
    <row r="796" ht="18" customHeight="1" spans="1:19">
      <c r="A796" s="160"/>
      <c r="B796" s="161" t="s">
        <v>215</v>
      </c>
      <c r="C796" s="162" t="s">
        <v>286</v>
      </c>
      <c r="D796" s="163">
        <f t="shared" si="210"/>
        <v>3.84</v>
      </c>
      <c r="E796" s="163">
        <f t="shared" si="211"/>
        <v>3.84</v>
      </c>
      <c r="F796" s="163">
        <f t="shared" si="212"/>
        <v>3.84</v>
      </c>
      <c r="G796" s="164">
        <v>3.84</v>
      </c>
      <c r="H796" s="165"/>
      <c r="I796" s="165"/>
      <c r="J796" s="165"/>
      <c r="K796" s="165"/>
      <c r="L796" s="165"/>
      <c r="M796" s="164"/>
      <c r="N796" s="165"/>
      <c r="O796" s="165"/>
      <c r="P796" s="149">
        <f t="shared" si="213"/>
        <v>0</v>
      </c>
      <c r="Q796" s="164"/>
      <c r="R796" s="164"/>
      <c r="S796" s="164"/>
    </row>
    <row r="797" s="125" customFormat="1" ht="18" customHeight="1" spans="1:19">
      <c r="A797" s="166" t="s">
        <v>332</v>
      </c>
      <c r="B797" s="167"/>
      <c r="C797" s="168"/>
      <c r="D797" s="153">
        <f>SUM(D798,D811,D815)</f>
        <v>4376.17</v>
      </c>
      <c r="E797" s="153">
        <f t="shared" ref="E797:S797" si="216">SUM(E798,E811,E815)</f>
        <v>4356.17</v>
      </c>
      <c r="F797" s="153">
        <f t="shared" si="216"/>
        <v>4356.17</v>
      </c>
      <c r="G797" s="153">
        <f t="shared" si="216"/>
        <v>4295.36</v>
      </c>
      <c r="H797" s="153">
        <f t="shared" si="216"/>
        <v>0</v>
      </c>
      <c r="I797" s="153">
        <f t="shared" si="216"/>
        <v>0</v>
      </c>
      <c r="J797" s="153">
        <f t="shared" si="216"/>
        <v>0</v>
      </c>
      <c r="K797" s="153">
        <f t="shared" si="216"/>
        <v>0</v>
      </c>
      <c r="L797" s="153">
        <f t="shared" si="216"/>
        <v>0</v>
      </c>
      <c r="M797" s="153">
        <f t="shared" si="216"/>
        <v>60.81</v>
      </c>
      <c r="N797" s="153">
        <f t="shared" si="216"/>
        <v>0</v>
      </c>
      <c r="O797" s="153">
        <f t="shared" si="216"/>
        <v>0</v>
      </c>
      <c r="P797" s="153">
        <f t="shared" si="216"/>
        <v>20</v>
      </c>
      <c r="Q797" s="153">
        <f t="shared" si="216"/>
        <v>20</v>
      </c>
      <c r="R797" s="153">
        <f t="shared" si="216"/>
        <v>0</v>
      </c>
      <c r="S797" s="153">
        <f t="shared" si="216"/>
        <v>0</v>
      </c>
    </row>
    <row r="798" s="125" customFormat="1" ht="18" customHeight="1" spans="1:19">
      <c r="A798" s="157" t="s">
        <v>288</v>
      </c>
      <c r="B798" s="158"/>
      <c r="C798" s="159" t="s">
        <v>255</v>
      </c>
      <c r="D798" s="153">
        <f>SUM(D799:D805,D809:D810)</f>
        <v>3681.24</v>
      </c>
      <c r="E798" s="153">
        <f t="shared" ref="E798:S798" si="217">SUM(E799:E805,E809:E810)</f>
        <v>3681.24</v>
      </c>
      <c r="F798" s="153">
        <f t="shared" si="217"/>
        <v>3681.24</v>
      </c>
      <c r="G798" s="153">
        <f t="shared" si="217"/>
        <v>3681.24</v>
      </c>
      <c r="H798" s="153">
        <f t="shared" si="217"/>
        <v>0</v>
      </c>
      <c r="I798" s="153">
        <f t="shared" si="217"/>
        <v>0</v>
      </c>
      <c r="J798" s="153">
        <f t="shared" si="217"/>
        <v>0</v>
      </c>
      <c r="K798" s="153">
        <f t="shared" si="217"/>
        <v>0</v>
      </c>
      <c r="L798" s="153">
        <f t="shared" si="217"/>
        <v>0</v>
      </c>
      <c r="M798" s="153">
        <f t="shared" si="217"/>
        <v>0</v>
      </c>
      <c r="N798" s="153">
        <f t="shared" si="217"/>
        <v>0</v>
      </c>
      <c r="O798" s="153">
        <f t="shared" si="217"/>
        <v>0</v>
      </c>
      <c r="P798" s="153">
        <f t="shared" si="217"/>
        <v>0</v>
      </c>
      <c r="Q798" s="153">
        <f t="shared" si="217"/>
        <v>0</v>
      </c>
      <c r="R798" s="153">
        <f t="shared" si="217"/>
        <v>0</v>
      </c>
      <c r="S798" s="153">
        <f t="shared" si="217"/>
        <v>0</v>
      </c>
    </row>
    <row r="799" ht="18" customHeight="1" spans="1:19">
      <c r="A799" s="160"/>
      <c r="B799" s="161" t="s">
        <v>148</v>
      </c>
      <c r="C799" s="162" t="s">
        <v>256</v>
      </c>
      <c r="D799" s="163">
        <f t="shared" si="210"/>
        <v>850.14</v>
      </c>
      <c r="E799" s="163">
        <f t="shared" si="211"/>
        <v>850.14</v>
      </c>
      <c r="F799" s="163">
        <f t="shared" si="212"/>
        <v>850.14</v>
      </c>
      <c r="G799" s="164">
        <v>850.14</v>
      </c>
      <c r="H799" s="165"/>
      <c r="I799" s="165"/>
      <c r="J799" s="165"/>
      <c r="K799" s="165"/>
      <c r="L799" s="165"/>
      <c r="M799" s="164"/>
      <c r="N799" s="165"/>
      <c r="O799" s="165"/>
      <c r="P799" s="149">
        <f t="shared" si="213"/>
        <v>0</v>
      </c>
      <c r="Q799" s="164"/>
      <c r="R799" s="164"/>
      <c r="S799" s="164"/>
    </row>
    <row r="800" ht="18" customHeight="1" spans="1:19">
      <c r="A800" s="160"/>
      <c r="B800" s="161" t="s">
        <v>152</v>
      </c>
      <c r="C800" s="162" t="s">
        <v>257</v>
      </c>
      <c r="D800" s="163">
        <f t="shared" si="210"/>
        <v>402.77</v>
      </c>
      <c r="E800" s="163">
        <f t="shared" si="211"/>
        <v>402.77</v>
      </c>
      <c r="F800" s="163">
        <f t="shared" si="212"/>
        <v>402.77</v>
      </c>
      <c r="G800" s="164">
        <v>402.77</v>
      </c>
      <c r="H800" s="165"/>
      <c r="I800" s="165"/>
      <c r="J800" s="165"/>
      <c r="K800" s="165"/>
      <c r="L800" s="165"/>
      <c r="M800" s="164"/>
      <c r="N800" s="165"/>
      <c r="O800" s="165"/>
      <c r="P800" s="149">
        <f t="shared" si="213"/>
        <v>0</v>
      </c>
      <c r="Q800" s="164"/>
      <c r="R800" s="164"/>
      <c r="S800" s="164"/>
    </row>
    <row r="801" ht="18" customHeight="1" spans="1:19">
      <c r="A801" s="160"/>
      <c r="B801" s="161" t="s">
        <v>162</v>
      </c>
      <c r="C801" s="162" t="s">
        <v>258</v>
      </c>
      <c r="D801" s="163">
        <f t="shared" si="210"/>
        <v>206.53</v>
      </c>
      <c r="E801" s="163">
        <f t="shared" si="211"/>
        <v>206.53</v>
      </c>
      <c r="F801" s="163">
        <f t="shared" si="212"/>
        <v>206.53</v>
      </c>
      <c r="G801" s="164">
        <v>206.53</v>
      </c>
      <c r="H801" s="165"/>
      <c r="I801" s="165"/>
      <c r="J801" s="165"/>
      <c r="K801" s="165"/>
      <c r="L801" s="165"/>
      <c r="M801" s="164"/>
      <c r="N801" s="165"/>
      <c r="O801" s="165"/>
      <c r="P801" s="149">
        <f t="shared" si="213"/>
        <v>0</v>
      </c>
      <c r="Q801" s="164"/>
      <c r="R801" s="164"/>
      <c r="S801" s="164"/>
    </row>
    <row r="802" ht="18" customHeight="1" spans="1:19">
      <c r="A802" s="160"/>
      <c r="B802" s="161" t="s">
        <v>168</v>
      </c>
      <c r="C802" s="162" t="s">
        <v>289</v>
      </c>
      <c r="D802" s="163">
        <f t="shared" si="210"/>
        <v>1127.06</v>
      </c>
      <c r="E802" s="163">
        <f t="shared" si="211"/>
        <v>1127.06</v>
      </c>
      <c r="F802" s="163">
        <f t="shared" si="212"/>
        <v>1127.06</v>
      </c>
      <c r="G802" s="164">
        <v>1127.06</v>
      </c>
      <c r="H802" s="165"/>
      <c r="I802" s="165"/>
      <c r="J802" s="165"/>
      <c r="K802" s="165"/>
      <c r="L802" s="165"/>
      <c r="M802" s="164"/>
      <c r="N802" s="165"/>
      <c r="O802" s="165"/>
      <c r="P802" s="149">
        <f t="shared" si="213"/>
        <v>0</v>
      </c>
      <c r="Q802" s="164"/>
      <c r="R802" s="164"/>
      <c r="S802" s="164"/>
    </row>
    <row r="803" ht="18" customHeight="1" spans="1:19">
      <c r="A803" s="160"/>
      <c r="B803" s="161" t="s">
        <v>172</v>
      </c>
      <c r="C803" s="162" t="s">
        <v>259</v>
      </c>
      <c r="D803" s="163">
        <f t="shared" si="210"/>
        <v>444.4</v>
      </c>
      <c r="E803" s="163">
        <f t="shared" si="211"/>
        <v>444.4</v>
      </c>
      <c r="F803" s="163">
        <f t="shared" si="212"/>
        <v>444.4</v>
      </c>
      <c r="G803" s="164">
        <v>444.4</v>
      </c>
      <c r="H803" s="165"/>
      <c r="I803" s="165"/>
      <c r="J803" s="165"/>
      <c r="K803" s="165"/>
      <c r="L803" s="165"/>
      <c r="M803" s="164"/>
      <c r="N803" s="165"/>
      <c r="O803" s="165"/>
      <c r="P803" s="149">
        <f t="shared" si="213"/>
        <v>0</v>
      </c>
      <c r="Q803" s="164"/>
      <c r="R803" s="164"/>
      <c r="S803" s="164"/>
    </row>
    <row r="804" ht="18" customHeight="1" spans="1:19">
      <c r="A804" s="160"/>
      <c r="B804" s="161" t="s">
        <v>125</v>
      </c>
      <c r="C804" s="162" t="s">
        <v>260</v>
      </c>
      <c r="D804" s="163">
        <f t="shared" si="210"/>
        <v>363.47</v>
      </c>
      <c r="E804" s="163">
        <f t="shared" si="211"/>
        <v>363.47</v>
      </c>
      <c r="F804" s="163">
        <f t="shared" si="212"/>
        <v>363.47</v>
      </c>
      <c r="G804" s="164">
        <v>363.47</v>
      </c>
      <c r="H804" s="165"/>
      <c r="I804" s="165"/>
      <c r="J804" s="165"/>
      <c r="K804" s="165"/>
      <c r="L804" s="165"/>
      <c r="M804" s="164"/>
      <c r="N804" s="165"/>
      <c r="O804" s="165"/>
      <c r="P804" s="149">
        <f t="shared" si="213"/>
        <v>0</v>
      </c>
      <c r="Q804" s="164"/>
      <c r="R804" s="164"/>
      <c r="S804" s="164"/>
    </row>
    <row r="805" ht="18" customHeight="1" spans="1:19">
      <c r="A805" s="160"/>
      <c r="B805" s="161" t="s">
        <v>127</v>
      </c>
      <c r="C805" s="162" t="s">
        <v>261</v>
      </c>
      <c r="D805" s="163">
        <f t="shared" si="210"/>
        <v>30.91</v>
      </c>
      <c r="E805" s="163">
        <f t="shared" si="211"/>
        <v>30.91</v>
      </c>
      <c r="F805" s="163">
        <f t="shared" si="212"/>
        <v>30.91</v>
      </c>
      <c r="G805" s="164">
        <v>30.91</v>
      </c>
      <c r="H805" s="165"/>
      <c r="I805" s="165"/>
      <c r="J805" s="165"/>
      <c r="K805" s="165"/>
      <c r="L805" s="165"/>
      <c r="M805" s="164"/>
      <c r="N805" s="165"/>
      <c r="O805" s="165"/>
      <c r="P805" s="149">
        <f t="shared" si="213"/>
        <v>0</v>
      </c>
      <c r="Q805" s="164"/>
      <c r="R805" s="164"/>
      <c r="S805" s="164"/>
    </row>
    <row r="806" ht="18" customHeight="1" spans="1:19">
      <c r="A806" s="160"/>
      <c r="B806" s="161"/>
      <c r="C806" s="162" t="s">
        <v>262</v>
      </c>
      <c r="D806" s="163">
        <f t="shared" si="210"/>
        <v>4.63</v>
      </c>
      <c r="E806" s="163">
        <f t="shared" si="211"/>
        <v>4.63</v>
      </c>
      <c r="F806" s="163">
        <f t="shared" si="212"/>
        <v>4.63</v>
      </c>
      <c r="G806" s="164">
        <v>4.63</v>
      </c>
      <c r="H806" s="165"/>
      <c r="I806" s="165"/>
      <c r="J806" s="165"/>
      <c r="K806" s="165"/>
      <c r="L806" s="165"/>
      <c r="M806" s="164"/>
      <c r="N806" s="165"/>
      <c r="O806" s="165"/>
      <c r="P806" s="149">
        <f t="shared" si="213"/>
        <v>0</v>
      </c>
      <c r="Q806" s="164"/>
      <c r="R806" s="164"/>
      <c r="S806" s="164"/>
    </row>
    <row r="807" ht="18" customHeight="1" spans="1:19">
      <c r="A807" s="160"/>
      <c r="B807" s="161"/>
      <c r="C807" s="162" t="s">
        <v>263</v>
      </c>
      <c r="D807" s="163">
        <f t="shared" si="210"/>
        <v>11.11</v>
      </c>
      <c r="E807" s="163">
        <f t="shared" si="211"/>
        <v>11.11</v>
      </c>
      <c r="F807" s="163">
        <f t="shared" si="212"/>
        <v>11.11</v>
      </c>
      <c r="G807" s="164">
        <v>11.11</v>
      </c>
      <c r="H807" s="165"/>
      <c r="I807" s="165"/>
      <c r="J807" s="165"/>
      <c r="K807" s="165"/>
      <c r="L807" s="165"/>
      <c r="M807" s="164"/>
      <c r="N807" s="165"/>
      <c r="O807" s="165"/>
      <c r="P807" s="149">
        <f t="shared" si="213"/>
        <v>0</v>
      </c>
      <c r="Q807" s="164"/>
      <c r="R807" s="164"/>
      <c r="S807" s="164"/>
    </row>
    <row r="808" ht="18" customHeight="1" spans="1:19">
      <c r="A808" s="160"/>
      <c r="B808" s="161"/>
      <c r="C808" s="162" t="s">
        <v>264</v>
      </c>
      <c r="D808" s="163">
        <f t="shared" si="210"/>
        <v>15.17</v>
      </c>
      <c r="E808" s="163">
        <f t="shared" si="211"/>
        <v>15.17</v>
      </c>
      <c r="F808" s="163">
        <f t="shared" si="212"/>
        <v>15.17</v>
      </c>
      <c r="G808" s="164">
        <v>15.17</v>
      </c>
      <c r="H808" s="165"/>
      <c r="I808" s="165"/>
      <c r="J808" s="165"/>
      <c r="K808" s="165"/>
      <c r="L808" s="165"/>
      <c r="M808" s="164"/>
      <c r="N808" s="165"/>
      <c r="O808" s="165"/>
      <c r="P808" s="149">
        <f t="shared" si="213"/>
        <v>0</v>
      </c>
      <c r="Q808" s="164"/>
      <c r="R808" s="164"/>
      <c r="S808" s="164"/>
    </row>
    <row r="809" ht="18" customHeight="1" spans="1:19">
      <c r="A809" s="160"/>
      <c r="B809" s="161" t="s">
        <v>128</v>
      </c>
      <c r="C809" s="162" t="s">
        <v>265</v>
      </c>
      <c r="D809" s="163">
        <f t="shared" si="210"/>
        <v>230.76</v>
      </c>
      <c r="E809" s="163">
        <f t="shared" si="211"/>
        <v>230.76</v>
      </c>
      <c r="F809" s="163">
        <f t="shared" si="212"/>
        <v>230.76</v>
      </c>
      <c r="G809" s="164">
        <v>230.76</v>
      </c>
      <c r="H809" s="165"/>
      <c r="I809" s="165"/>
      <c r="J809" s="165"/>
      <c r="K809" s="165"/>
      <c r="L809" s="165"/>
      <c r="M809" s="164"/>
      <c r="N809" s="165"/>
      <c r="O809" s="165"/>
      <c r="P809" s="149">
        <f t="shared" si="213"/>
        <v>0</v>
      </c>
      <c r="Q809" s="164"/>
      <c r="R809" s="164"/>
      <c r="S809" s="164"/>
    </row>
    <row r="810" ht="18" customHeight="1" spans="1:19">
      <c r="A810" s="160"/>
      <c r="B810" s="161" t="s">
        <v>215</v>
      </c>
      <c r="C810" s="162" t="s">
        <v>305</v>
      </c>
      <c r="D810" s="163">
        <f t="shared" si="210"/>
        <v>25.2</v>
      </c>
      <c r="E810" s="163">
        <f t="shared" si="211"/>
        <v>25.2</v>
      </c>
      <c r="F810" s="163">
        <f t="shared" si="212"/>
        <v>25.2</v>
      </c>
      <c r="G810" s="164">
        <v>25.2</v>
      </c>
      <c r="H810" s="165"/>
      <c r="I810" s="165"/>
      <c r="J810" s="165"/>
      <c r="K810" s="165"/>
      <c r="L810" s="165"/>
      <c r="M810" s="164"/>
      <c r="N810" s="165"/>
      <c r="O810" s="165"/>
      <c r="P810" s="149">
        <f t="shared" si="213"/>
        <v>0</v>
      </c>
      <c r="Q810" s="164"/>
      <c r="R810" s="164"/>
      <c r="S810" s="164"/>
    </row>
    <row r="811" s="125" customFormat="1" ht="18" customHeight="1" spans="1:19">
      <c r="A811" s="157" t="s">
        <v>266</v>
      </c>
      <c r="B811" s="158"/>
      <c r="C811" s="159" t="s">
        <v>267</v>
      </c>
      <c r="D811" s="153">
        <f>SUM(D812:D814)</f>
        <v>109.8</v>
      </c>
      <c r="E811" s="153">
        <f t="shared" ref="E811:S811" si="218">SUM(E812:E814)</f>
        <v>89.8</v>
      </c>
      <c r="F811" s="153">
        <f t="shared" si="218"/>
        <v>89.8</v>
      </c>
      <c r="G811" s="153">
        <f t="shared" si="218"/>
        <v>50.33</v>
      </c>
      <c r="H811" s="153">
        <f t="shared" si="218"/>
        <v>0</v>
      </c>
      <c r="I811" s="153">
        <f t="shared" si="218"/>
        <v>0</v>
      </c>
      <c r="J811" s="153">
        <f t="shared" si="218"/>
        <v>0</v>
      </c>
      <c r="K811" s="153">
        <f t="shared" si="218"/>
        <v>0</v>
      </c>
      <c r="L811" s="153">
        <f t="shared" si="218"/>
        <v>0</v>
      </c>
      <c r="M811" s="153">
        <f t="shared" si="218"/>
        <v>39.47</v>
      </c>
      <c r="N811" s="153">
        <f t="shared" si="218"/>
        <v>0</v>
      </c>
      <c r="O811" s="153">
        <f t="shared" si="218"/>
        <v>0</v>
      </c>
      <c r="P811" s="153">
        <f t="shared" si="218"/>
        <v>20</v>
      </c>
      <c r="Q811" s="153">
        <f t="shared" si="218"/>
        <v>20</v>
      </c>
      <c r="R811" s="153">
        <f t="shared" si="218"/>
        <v>0</v>
      </c>
      <c r="S811" s="153">
        <f t="shared" si="218"/>
        <v>0</v>
      </c>
    </row>
    <row r="812" s="125" customFormat="1" ht="18" customHeight="1" spans="1:19">
      <c r="A812" s="157"/>
      <c r="B812" s="181" t="s">
        <v>148</v>
      </c>
      <c r="C812" s="182" t="s">
        <v>268</v>
      </c>
      <c r="D812" s="163">
        <f t="shared" si="210"/>
        <v>59.47</v>
      </c>
      <c r="E812" s="163">
        <f t="shared" si="211"/>
        <v>39.47</v>
      </c>
      <c r="F812" s="163">
        <f t="shared" si="212"/>
        <v>39.47</v>
      </c>
      <c r="G812" s="164"/>
      <c r="H812" s="171"/>
      <c r="I812" s="171"/>
      <c r="J812" s="171"/>
      <c r="K812" s="171"/>
      <c r="L812" s="171"/>
      <c r="M812" s="164">
        <v>39.47</v>
      </c>
      <c r="N812" s="171"/>
      <c r="O812" s="171"/>
      <c r="P812" s="149">
        <f t="shared" si="213"/>
        <v>20</v>
      </c>
      <c r="Q812" s="164">
        <v>20</v>
      </c>
      <c r="R812" s="164"/>
      <c r="S812" s="164"/>
    </row>
    <row r="813" ht="18" customHeight="1" spans="1:19">
      <c r="A813" s="160"/>
      <c r="B813" s="161" t="s">
        <v>143</v>
      </c>
      <c r="C813" s="162" t="s">
        <v>275</v>
      </c>
      <c r="D813" s="163">
        <f t="shared" si="210"/>
        <v>49.56</v>
      </c>
      <c r="E813" s="163">
        <f t="shared" si="211"/>
        <v>49.56</v>
      </c>
      <c r="F813" s="163">
        <f t="shared" si="212"/>
        <v>49.56</v>
      </c>
      <c r="G813" s="164">
        <v>49.56</v>
      </c>
      <c r="H813" s="165"/>
      <c r="I813" s="165"/>
      <c r="J813" s="165"/>
      <c r="K813" s="165"/>
      <c r="L813" s="165"/>
      <c r="M813" s="164"/>
      <c r="N813" s="165"/>
      <c r="O813" s="165"/>
      <c r="P813" s="149">
        <f t="shared" si="213"/>
        <v>0</v>
      </c>
      <c r="Q813" s="164"/>
      <c r="R813" s="164"/>
      <c r="S813" s="164"/>
    </row>
    <row r="814" ht="18" customHeight="1" spans="1:19">
      <c r="A814" s="160"/>
      <c r="B814" s="161" t="s">
        <v>276</v>
      </c>
      <c r="C814" s="162" t="s">
        <v>277</v>
      </c>
      <c r="D814" s="163">
        <f t="shared" si="210"/>
        <v>0.77</v>
      </c>
      <c r="E814" s="163">
        <f t="shared" si="211"/>
        <v>0.77</v>
      </c>
      <c r="F814" s="163">
        <f t="shared" si="212"/>
        <v>0.77</v>
      </c>
      <c r="G814" s="164">
        <v>0.77</v>
      </c>
      <c r="H814" s="165"/>
      <c r="I814" s="165"/>
      <c r="J814" s="165"/>
      <c r="K814" s="165"/>
      <c r="L814" s="165"/>
      <c r="M814" s="164"/>
      <c r="N814" s="165"/>
      <c r="O814" s="165"/>
      <c r="P814" s="149">
        <f t="shared" si="213"/>
        <v>0</v>
      </c>
      <c r="Q814" s="164"/>
      <c r="R814" s="164"/>
      <c r="S814" s="164"/>
    </row>
    <row r="815" s="125" customFormat="1" ht="18" customHeight="1" spans="1:19">
      <c r="A815" s="157" t="s">
        <v>283</v>
      </c>
      <c r="B815" s="158"/>
      <c r="C815" s="159" t="s">
        <v>284</v>
      </c>
      <c r="D815" s="153">
        <f>SUM(D816:D820)</f>
        <v>585.13</v>
      </c>
      <c r="E815" s="153">
        <f t="shared" ref="E815:S815" si="219">SUM(E816:E820)</f>
        <v>585.13</v>
      </c>
      <c r="F815" s="153">
        <f t="shared" si="219"/>
        <v>585.13</v>
      </c>
      <c r="G815" s="153">
        <f t="shared" si="219"/>
        <v>563.79</v>
      </c>
      <c r="H815" s="153">
        <f t="shared" si="219"/>
        <v>0</v>
      </c>
      <c r="I815" s="153">
        <f t="shared" si="219"/>
        <v>0</v>
      </c>
      <c r="J815" s="153">
        <f t="shared" si="219"/>
        <v>0</v>
      </c>
      <c r="K815" s="153">
        <f t="shared" si="219"/>
        <v>0</v>
      </c>
      <c r="L815" s="153">
        <f t="shared" si="219"/>
        <v>0</v>
      </c>
      <c r="M815" s="153">
        <f t="shared" si="219"/>
        <v>21.34</v>
      </c>
      <c r="N815" s="153">
        <f t="shared" si="219"/>
        <v>0</v>
      </c>
      <c r="O815" s="153">
        <f t="shared" si="219"/>
        <v>0</v>
      </c>
      <c r="P815" s="153">
        <f t="shared" si="219"/>
        <v>0</v>
      </c>
      <c r="Q815" s="153">
        <f t="shared" si="219"/>
        <v>0</v>
      </c>
      <c r="R815" s="153">
        <f t="shared" si="219"/>
        <v>0</v>
      </c>
      <c r="S815" s="153">
        <f t="shared" si="219"/>
        <v>0</v>
      </c>
    </row>
    <row r="816" ht="18" customHeight="1" spans="1:19">
      <c r="A816" s="160"/>
      <c r="B816" s="161" t="s">
        <v>148</v>
      </c>
      <c r="C816" s="162" t="s">
        <v>296</v>
      </c>
      <c r="D816" s="163">
        <f t="shared" si="210"/>
        <v>14.75</v>
      </c>
      <c r="E816" s="163">
        <f t="shared" si="211"/>
        <v>14.75</v>
      </c>
      <c r="F816" s="163">
        <f t="shared" si="212"/>
        <v>14.75</v>
      </c>
      <c r="G816" s="164">
        <v>14.75</v>
      </c>
      <c r="H816" s="165"/>
      <c r="I816" s="165"/>
      <c r="J816" s="165"/>
      <c r="K816" s="165"/>
      <c r="L816" s="165"/>
      <c r="M816" s="164"/>
      <c r="N816" s="165"/>
      <c r="O816" s="165"/>
      <c r="P816" s="149">
        <f t="shared" si="213"/>
        <v>0</v>
      </c>
      <c r="Q816" s="164"/>
      <c r="R816" s="164"/>
      <c r="S816" s="164"/>
    </row>
    <row r="817" ht="18" customHeight="1" spans="1:19">
      <c r="A817" s="160"/>
      <c r="B817" s="161" t="s">
        <v>152</v>
      </c>
      <c r="C817" s="162" t="s">
        <v>285</v>
      </c>
      <c r="D817" s="163">
        <f t="shared" si="210"/>
        <v>527.4</v>
      </c>
      <c r="E817" s="163">
        <f t="shared" si="211"/>
        <v>527.4</v>
      </c>
      <c r="F817" s="163">
        <f t="shared" si="212"/>
        <v>527.4</v>
      </c>
      <c r="G817" s="164">
        <v>527.4</v>
      </c>
      <c r="H817" s="165"/>
      <c r="I817" s="165"/>
      <c r="J817" s="165"/>
      <c r="K817" s="165"/>
      <c r="L817" s="165"/>
      <c r="M817" s="164"/>
      <c r="N817" s="165"/>
      <c r="O817" s="165"/>
      <c r="P817" s="149">
        <f t="shared" si="213"/>
        <v>0</v>
      </c>
      <c r="Q817" s="164"/>
      <c r="R817" s="164"/>
      <c r="S817" s="164"/>
    </row>
    <row r="818" ht="18" customHeight="1" spans="1:19">
      <c r="A818" s="160"/>
      <c r="B818" s="161" t="s">
        <v>227</v>
      </c>
      <c r="C818" s="162" t="s">
        <v>297</v>
      </c>
      <c r="D818" s="163">
        <f t="shared" si="210"/>
        <v>13.43</v>
      </c>
      <c r="E818" s="163">
        <f t="shared" si="211"/>
        <v>13.43</v>
      </c>
      <c r="F818" s="163">
        <f t="shared" si="212"/>
        <v>13.43</v>
      </c>
      <c r="G818" s="164">
        <v>13.43</v>
      </c>
      <c r="H818" s="165"/>
      <c r="I818" s="165"/>
      <c r="J818" s="165"/>
      <c r="K818" s="165"/>
      <c r="L818" s="165"/>
      <c r="M818" s="164"/>
      <c r="N818" s="165"/>
      <c r="O818" s="165"/>
      <c r="P818" s="149">
        <f t="shared" si="213"/>
        <v>0</v>
      </c>
      <c r="Q818" s="164"/>
      <c r="R818" s="164"/>
      <c r="S818" s="164"/>
    </row>
    <row r="819" ht="18" customHeight="1" spans="1:19">
      <c r="A819" s="160"/>
      <c r="B819" s="161" t="s">
        <v>172</v>
      </c>
      <c r="C819" s="162" t="s">
        <v>298</v>
      </c>
      <c r="D819" s="163">
        <f t="shared" si="210"/>
        <v>21.34</v>
      </c>
      <c r="E819" s="163">
        <f t="shared" si="211"/>
        <v>21.34</v>
      </c>
      <c r="F819" s="163">
        <f t="shared" si="212"/>
        <v>21.34</v>
      </c>
      <c r="G819" s="164"/>
      <c r="H819" s="165"/>
      <c r="I819" s="165"/>
      <c r="J819" s="165"/>
      <c r="K819" s="165"/>
      <c r="L819" s="165"/>
      <c r="M819" s="164">
        <v>21.34</v>
      </c>
      <c r="N819" s="165"/>
      <c r="O819" s="165"/>
      <c r="P819" s="149">
        <f t="shared" si="213"/>
        <v>0</v>
      </c>
      <c r="Q819" s="164"/>
      <c r="R819" s="164"/>
      <c r="S819" s="164"/>
    </row>
    <row r="820" ht="18" customHeight="1" spans="1:19">
      <c r="A820" s="160"/>
      <c r="B820" s="161" t="s">
        <v>215</v>
      </c>
      <c r="C820" s="162" t="s">
        <v>286</v>
      </c>
      <c r="D820" s="163">
        <f t="shared" si="210"/>
        <v>8.21</v>
      </c>
      <c r="E820" s="163">
        <f t="shared" si="211"/>
        <v>8.21</v>
      </c>
      <c r="F820" s="163">
        <f t="shared" si="212"/>
        <v>8.21</v>
      </c>
      <c r="G820" s="164">
        <v>8.21</v>
      </c>
      <c r="H820" s="165"/>
      <c r="I820" s="165"/>
      <c r="J820" s="165"/>
      <c r="K820" s="165"/>
      <c r="L820" s="165"/>
      <c r="M820" s="164"/>
      <c r="N820" s="165"/>
      <c r="O820" s="165"/>
      <c r="P820" s="149">
        <f t="shared" si="213"/>
        <v>0</v>
      </c>
      <c r="Q820" s="164"/>
      <c r="R820" s="164"/>
      <c r="S820" s="164"/>
    </row>
    <row r="821" s="125" customFormat="1" ht="18" customHeight="1" spans="1:19">
      <c r="A821" s="166" t="s">
        <v>333</v>
      </c>
      <c r="B821" s="167"/>
      <c r="C821" s="168"/>
      <c r="D821" s="153">
        <f>SUM(D822,D835,D839)</f>
        <v>2385.86</v>
      </c>
      <c r="E821" s="153">
        <f t="shared" ref="E821:S821" si="220">SUM(E822,E835,E839)</f>
        <v>2385.86</v>
      </c>
      <c r="F821" s="153">
        <f t="shared" si="220"/>
        <v>2385.86</v>
      </c>
      <c r="G821" s="153">
        <f t="shared" si="220"/>
        <v>2344.22</v>
      </c>
      <c r="H821" s="153">
        <f t="shared" si="220"/>
        <v>0</v>
      </c>
      <c r="I821" s="153">
        <f t="shared" si="220"/>
        <v>0</v>
      </c>
      <c r="J821" s="153">
        <f t="shared" si="220"/>
        <v>0</v>
      </c>
      <c r="K821" s="153">
        <f t="shared" si="220"/>
        <v>0</v>
      </c>
      <c r="L821" s="153">
        <f t="shared" si="220"/>
        <v>0</v>
      </c>
      <c r="M821" s="153">
        <f t="shared" si="220"/>
        <v>41.64</v>
      </c>
      <c r="N821" s="153">
        <f t="shared" si="220"/>
        <v>0</v>
      </c>
      <c r="O821" s="153">
        <f t="shared" si="220"/>
        <v>0</v>
      </c>
      <c r="P821" s="153">
        <f t="shared" si="220"/>
        <v>0</v>
      </c>
      <c r="Q821" s="153">
        <f t="shared" si="220"/>
        <v>0</v>
      </c>
      <c r="R821" s="153">
        <f t="shared" si="220"/>
        <v>0</v>
      </c>
      <c r="S821" s="153">
        <f t="shared" si="220"/>
        <v>0</v>
      </c>
    </row>
    <row r="822" s="125" customFormat="1" ht="18" customHeight="1" spans="1:19">
      <c r="A822" s="157" t="s">
        <v>288</v>
      </c>
      <c r="B822" s="158"/>
      <c r="C822" s="159" t="s">
        <v>255</v>
      </c>
      <c r="D822" s="153">
        <f>SUM(D823:D829,D833:D834)</f>
        <v>2229</v>
      </c>
      <c r="E822" s="153">
        <f t="shared" ref="E822:S822" si="221">SUM(E823:E829,E833:E834)</f>
        <v>2229</v>
      </c>
      <c r="F822" s="153">
        <f t="shared" si="221"/>
        <v>2229</v>
      </c>
      <c r="G822" s="153">
        <f t="shared" si="221"/>
        <v>2229</v>
      </c>
      <c r="H822" s="153">
        <f t="shared" si="221"/>
        <v>0</v>
      </c>
      <c r="I822" s="153">
        <f t="shared" si="221"/>
        <v>0</v>
      </c>
      <c r="J822" s="153">
        <f t="shared" si="221"/>
        <v>0</v>
      </c>
      <c r="K822" s="153">
        <f t="shared" si="221"/>
        <v>0</v>
      </c>
      <c r="L822" s="153">
        <f t="shared" si="221"/>
        <v>0</v>
      </c>
      <c r="M822" s="153">
        <f t="shared" si="221"/>
        <v>0</v>
      </c>
      <c r="N822" s="153">
        <f t="shared" si="221"/>
        <v>0</v>
      </c>
      <c r="O822" s="153">
        <f t="shared" si="221"/>
        <v>0</v>
      </c>
      <c r="P822" s="153">
        <f t="shared" si="221"/>
        <v>0</v>
      </c>
      <c r="Q822" s="153">
        <f t="shared" si="221"/>
        <v>0</v>
      </c>
      <c r="R822" s="153">
        <f t="shared" si="221"/>
        <v>0</v>
      </c>
      <c r="S822" s="153">
        <f t="shared" si="221"/>
        <v>0</v>
      </c>
    </row>
    <row r="823" ht="18" customHeight="1" spans="1:19">
      <c r="A823" s="160"/>
      <c r="B823" s="161" t="s">
        <v>148</v>
      </c>
      <c r="C823" s="162" t="s">
        <v>256</v>
      </c>
      <c r="D823" s="163">
        <f t="shared" si="210"/>
        <v>537.44</v>
      </c>
      <c r="E823" s="163">
        <f t="shared" si="211"/>
        <v>537.44</v>
      </c>
      <c r="F823" s="163">
        <f t="shared" si="212"/>
        <v>537.44</v>
      </c>
      <c r="G823" s="164">
        <v>537.44</v>
      </c>
      <c r="H823" s="165"/>
      <c r="I823" s="165"/>
      <c r="J823" s="165"/>
      <c r="K823" s="165"/>
      <c r="L823" s="165"/>
      <c r="M823" s="164"/>
      <c r="N823" s="165"/>
      <c r="O823" s="165"/>
      <c r="P823" s="149">
        <f t="shared" si="213"/>
        <v>0</v>
      </c>
      <c r="Q823" s="164"/>
      <c r="R823" s="164"/>
      <c r="S823" s="164"/>
    </row>
    <row r="824" ht="18" customHeight="1" spans="1:19">
      <c r="A824" s="160"/>
      <c r="B824" s="161" t="s">
        <v>152</v>
      </c>
      <c r="C824" s="162" t="s">
        <v>257</v>
      </c>
      <c r="D824" s="163">
        <f t="shared" si="210"/>
        <v>242.83</v>
      </c>
      <c r="E824" s="163">
        <f t="shared" si="211"/>
        <v>242.83</v>
      </c>
      <c r="F824" s="163">
        <f t="shared" si="212"/>
        <v>242.83</v>
      </c>
      <c r="G824" s="164">
        <v>242.83</v>
      </c>
      <c r="H824" s="165"/>
      <c r="I824" s="165"/>
      <c r="J824" s="165"/>
      <c r="K824" s="165"/>
      <c r="L824" s="165"/>
      <c r="M824" s="164"/>
      <c r="N824" s="165"/>
      <c r="O824" s="165"/>
      <c r="P824" s="149">
        <f t="shared" si="213"/>
        <v>0</v>
      </c>
      <c r="Q824" s="164"/>
      <c r="R824" s="164"/>
      <c r="S824" s="164"/>
    </row>
    <row r="825" ht="18" customHeight="1" spans="1:19">
      <c r="A825" s="160"/>
      <c r="B825" s="161" t="s">
        <v>162</v>
      </c>
      <c r="C825" s="162" t="s">
        <v>258</v>
      </c>
      <c r="D825" s="163">
        <f t="shared" si="210"/>
        <v>126</v>
      </c>
      <c r="E825" s="163">
        <f t="shared" si="211"/>
        <v>126</v>
      </c>
      <c r="F825" s="163">
        <f t="shared" si="212"/>
        <v>126</v>
      </c>
      <c r="G825" s="164">
        <v>126</v>
      </c>
      <c r="H825" s="165"/>
      <c r="I825" s="165"/>
      <c r="J825" s="165"/>
      <c r="K825" s="165"/>
      <c r="L825" s="165"/>
      <c r="M825" s="164"/>
      <c r="N825" s="165"/>
      <c r="O825" s="165"/>
      <c r="P825" s="149">
        <f t="shared" si="213"/>
        <v>0</v>
      </c>
      <c r="Q825" s="164"/>
      <c r="R825" s="164"/>
      <c r="S825" s="164"/>
    </row>
    <row r="826" ht="18" customHeight="1" spans="1:19">
      <c r="A826" s="160"/>
      <c r="B826" s="161" t="s">
        <v>168</v>
      </c>
      <c r="C826" s="162" t="s">
        <v>289</v>
      </c>
      <c r="D826" s="163">
        <f t="shared" si="210"/>
        <v>669.05</v>
      </c>
      <c r="E826" s="163">
        <f t="shared" si="211"/>
        <v>669.05</v>
      </c>
      <c r="F826" s="163">
        <f t="shared" si="212"/>
        <v>669.05</v>
      </c>
      <c r="G826" s="164">
        <v>669.05</v>
      </c>
      <c r="H826" s="165"/>
      <c r="I826" s="165"/>
      <c r="J826" s="165"/>
      <c r="K826" s="165"/>
      <c r="L826" s="165"/>
      <c r="M826" s="164"/>
      <c r="N826" s="165"/>
      <c r="O826" s="165"/>
      <c r="P826" s="149">
        <f t="shared" si="213"/>
        <v>0</v>
      </c>
      <c r="Q826" s="164"/>
      <c r="R826" s="164"/>
      <c r="S826" s="164"/>
    </row>
    <row r="827" ht="18" customHeight="1" spans="1:19">
      <c r="A827" s="160"/>
      <c r="B827" s="161" t="s">
        <v>172</v>
      </c>
      <c r="C827" s="162" t="s">
        <v>259</v>
      </c>
      <c r="D827" s="163">
        <f t="shared" si="210"/>
        <v>275.56</v>
      </c>
      <c r="E827" s="163">
        <f t="shared" si="211"/>
        <v>275.56</v>
      </c>
      <c r="F827" s="163">
        <f t="shared" si="212"/>
        <v>275.56</v>
      </c>
      <c r="G827" s="164">
        <v>275.56</v>
      </c>
      <c r="H827" s="165"/>
      <c r="I827" s="165"/>
      <c r="J827" s="165"/>
      <c r="K827" s="165"/>
      <c r="L827" s="165"/>
      <c r="M827" s="164"/>
      <c r="N827" s="165"/>
      <c r="O827" s="165"/>
      <c r="P827" s="149">
        <f t="shared" si="213"/>
        <v>0</v>
      </c>
      <c r="Q827" s="164"/>
      <c r="R827" s="164"/>
      <c r="S827" s="164"/>
    </row>
    <row r="828" ht="18" customHeight="1" spans="1:19">
      <c r="A828" s="160"/>
      <c r="B828" s="161" t="s">
        <v>125</v>
      </c>
      <c r="C828" s="162" t="s">
        <v>260</v>
      </c>
      <c r="D828" s="163">
        <f t="shared" si="210"/>
        <v>202.09</v>
      </c>
      <c r="E828" s="163">
        <f t="shared" si="211"/>
        <v>202.09</v>
      </c>
      <c r="F828" s="163">
        <f t="shared" si="212"/>
        <v>202.09</v>
      </c>
      <c r="G828" s="164">
        <v>202.09</v>
      </c>
      <c r="H828" s="165"/>
      <c r="I828" s="165"/>
      <c r="J828" s="165"/>
      <c r="K828" s="165"/>
      <c r="L828" s="165"/>
      <c r="M828" s="164"/>
      <c r="N828" s="165"/>
      <c r="O828" s="165"/>
      <c r="P828" s="149">
        <f t="shared" si="213"/>
        <v>0</v>
      </c>
      <c r="Q828" s="164"/>
      <c r="R828" s="164"/>
      <c r="S828" s="164"/>
    </row>
    <row r="829" ht="18" customHeight="1" spans="1:19">
      <c r="A829" s="160"/>
      <c r="B829" s="161" t="s">
        <v>127</v>
      </c>
      <c r="C829" s="162" t="s">
        <v>261</v>
      </c>
      <c r="D829" s="163">
        <f t="shared" si="210"/>
        <v>19.14</v>
      </c>
      <c r="E829" s="163">
        <f t="shared" si="211"/>
        <v>19.14</v>
      </c>
      <c r="F829" s="163">
        <f t="shared" si="212"/>
        <v>19.14</v>
      </c>
      <c r="G829" s="164">
        <v>19.14</v>
      </c>
      <c r="H829" s="165"/>
      <c r="I829" s="165"/>
      <c r="J829" s="165"/>
      <c r="K829" s="165"/>
      <c r="L829" s="165"/>
      <c r="M829" s="164"/>
      <c r="N829" s="165"/>
      <c r="O829" s="165"/>
      <c r="P829" s="149">
        <f t="shared" si="213"/>
        <v>0</v>
      </c>
      <c r="Q829" s="164"/>
      <c r="R829" s="164"/>
      <c r="S829" s="164"/>
    </row>
    <row r="830" ht="18" customHeight="1" spans="1:19">
      <c r="A830" s="160"/>
      <c r="B830" s="161"/>
      <c r="C830" s="162" t="s">
        <v>262</v>
      </c>
      <c r="D830" s="163">
        <f t="shared" si="210"/>
        <v>2.87</v>
      </c>
      <c r="E830" s="163">
        <f t="shared" si="211"/>
        <v>2.87</v>
      </c>
      <c r="F830" s="163">
        <f t="shared" si="212"/>
        <v>2.87</v>
      </c>
      <c r="G830" s="164">
        <v>2.87</v>
      </c>
      <c r="H830" s="165"/>
      <c r="I830" s="165"/>
      <c r="J830" s="165"/>
      <c r="K830" s="165"/>
      <c r="L830" s="165"/>
      <c r="M830" s="164"/>
      <c r="N830" s="165"/>
      <c r="O830" s="165"/>
      <c r="P830" s="149">
        <f t="shared" si="213"/>
        <v>0</v>
      </c>
      <c r="Q830" s="164"/>
      <c r="R830" s="164"/>
      <c r="S830" s="164"/>
    </row>
    <row r="831" ht="18" customHeight="1" spans="1:19">
      <c r="A831" s="160"/>
      <c r="B831" s="161"/>
      <c r="C831" s="162" t="s">
        <v>263</v>
      </c>
      <c r="D831" s="163">
        <f t="shared" si="210"/>
        <v>6.9</v>
      </c>
      <c r="E831" s="163">
        <f t="shared" si="211"/>
        <v>6.9</v>
      </c>
      <c r="F831" s="163">
        <f t="shared" si="212"/>
        <v>6.9</v>
      </c>
      <c r="G831" s="164">
        <v>6.9</v>
      </c>
      <c r="H831" s="165"/>
      <c r="I831" s="165"/>
      <c r="J831" s="165"/>
      <c r="K831" s="165"/>
      <c r="L831" s="165"/>
      <c r="M831" s="164"/>
      <c r="N831" s="165"/>
      <c r="O831" s="165"/>
      <c r="P831" s="149">
        <f t="shared" si="213"/>
        <v>0</v>
      </c>
      <c r="Q831" s="164"/>
      <c r="R831" s="164"/>
      <c r="S831" s="164"/>
    </row>
    <row r="832" ht="18" customHeight="1" spans="1:19">
      <c r="A832" s="160"/>
      <c r="B832" s="161"/>
      <c r="C832" s="162" t="s">
        <v>264</v>
      </c>
      <c r="D832" s="163">
        <f t="shared" si="210"/>
        <v>9.37</v>
      </c>
      <c r="E832" s="163">
        <f t="shared" si="211"/>
        <v>9.37</v>
      </c>
      <c r="F832" s="163">
        <f t="shared" si="212"/>
        <v>9.37</v>
      </c>
      <c r="G832" s="164">
        <v>9.37</v>
      </c>
      <c r="H832" s="165"/>
      <c r="I832" s="165"/>
      <c r="J832" s="165"/>
      <c r="K832" s="165"/>
      <c r="L832" s="165"/>
      <c r="M832" s="164"/>
      <c r="N832" s="165"/>
      <c r="O832" s="165"/>
      <c r="P832" s="149">
        <f t="shared" si="213"/>
        <v>0</v>
      </c>
      <c r="Q832" s="164"/>
      <c r="R832" s="164"/>
      <c r="S832" s="164"/>
    </row>
    <row r="833" ht="18" customHeight="1" spans="1:19">
      <c r="A833" s="160"/>
      <c r="B833" s="161" t="s">
        <v>128</v>
      </c>
      <c r="C833" s="162" t="s">
        <v>265</v>
      </c>
      <c r="D833" s="163">
        <f t="shared" si="210"/>
        <v>142.49</v>
      </c>
      <c r="E833" s="163">
        <f t="shared" si="211"/>
        <v>142.49</v>
      </c>
      <c r="F833" s="163">
        <f t="shared" si="212"/>
        <v>142.49</v>
      </c>
      <c r="G833" s="164">
        <v>142.49</v>
      </c>
      <c r="H833" s="165"/>
      <c r="I833" s="165"/>
      <c r="J833" s="165"/>
      <c r="K833" s="165"/>
      <c r="L833" s="165"/>
      <c r="M833" s="164"/>
      <c r="N833" s="165"/>
      <c r="O833" s="165"/>
      <c r="P833" s="149">
        <f t="shared" si="213"/>
        <v>0</v>
      </c>
      <c r="Q833" s="164"/>
      <c r="R833" s="164"/>
      <c r="S833" s="164"/>
    </row>
    <row r="834" ht="18" customHeight="1" spans="1:19">
      <c r="A834" s="160"/>
      <c r="B834" s="161" t="s">
        <v>215</v>
      </c>
      <c r="C834" s="162" t="s">
        <v>305</v>
      </c>
      <c r="D834" s="163">
        <f t="shared" si="210"/>
        <v>14.4</v>
      </c>
      <c r="E834" s="163">
        <f t="shared" si="211"/>
        <v>14.4</v>
      </c>
      <c r="F834" s="163">
        <f t="shared" si="212"/>
        <v>14.4</v>
      </c>
      <c r="G834" s="164">
        <v>14.4</v>
      </c>
      <c r="H834" s="165"/>
      <c r="I834" s="165"/>
      <c r="J834" s="165"/>
      <c r="K834" s="165"/>
      <c r="L834" s="165"/>
      <c r="M834" s="164"/>
      <c r="N834" s="165"/>
      <c r="O834" s="165"/>
      <c r="P834" s="149">
        <f t="shared" si="213"/>
        <v>0</v>
      </c>
      <c r="Q834" s="164"/>
      <c r="R834" s="164"/>
      <c r="S834" s="164"/>
    </row>
    <row r="835" s="125" customFormat="1" ht="18" customHeight="1" spans="1:19">
      <c r="A835" s="157" t="s">
        <v>266</v>
      </c>
      <c r="B835" s="158"/>
      <c r="C835" s="159" t="s">
        <v>267</v>
      </c>
      <c r="D835" s="153">
        <f>SUM(D836:D838)</f>
        <v>55.68</v>
      </c>
      <c r="E835" s="153">
        <f t="shared" ref="E835:S835" si="222">SUM(E836:E838)</f>
        <v>55.68</v>
      </c>
      <c r="F835" s="153">
        <f t="shared" si="222"/>
        <v>55.68</v>
      </c>
      <c r="G835" s="153">
        <f t="shared" si="222"/>
        <v>30.68</v>
      </c>
      <c r="H835" s="153">
        <f t="shared" si="222"/>
        <v>0</v>
      </c>
      <c r="I835" s="153">
        <f t="shared" si="222"/>
        <v>0</v>
      </c>
      <c r="J835" s="153">
        <f t="shared" si="222"/>
        <v>0</v>
      </c>
      <c r="K835" s="153">
        <f t="shared" si="222"/>
        <v>0</v>
      </c>
      <c r="L835" s="153">
        <f t="shared" si="222"/>
        <v>0</v>
      </c>
      <c r="M835" s="153">
        <f t="shared" si="222"/>
        <v>25</v>
      </c>
      <c r="N835" s="153">
        <f t="shared" si="222"/>
        <v>0</v>
      </c>
      <c r="O835" s="153">
        <f t="shared" si="222"/>
        <v>0</v>
      </c>
      <c r="P835" s="153">
        <f t="shared" si="222"/>
        <v>0</v>
      </c>
      <c r="Q835" s="153">
        <f t="shared" si="222"/>
        <v>0</v>
      </c>
      <c r="R835" s="153">
        <f t="shared" si="222"/>
        <v>0</v>
      </c>
      <c r="S835" s="153">
        <f t="shared" si="222"/>
        <v>0</v>
      </c>
    </row>
    <row r="836" s="125" customFormat="1" ht="18" customHeight="1" spans="1:19">
      <c r="A836" s="157"/>
      <c r="B836" s="181" t="s">
        <v>148</v>
      </c>
      <c r="C836" s="182" t="s">
        <v>268</v>
      </c>
      <c r="D836" s="163">
        <f t="shared" si="210"/>
        <v>25</v>
      </c>
      <c r="E836" s="163">
        <f t="shared" si="211"/>
        <v>25</v>
      </c>
      <c r="F836" s="163">
        <f t="shared" si="212"/>
        <v>25</v>
      </c>
      <c r="G836" s="164"/>
      <c r="H836" s="171"/>
      <c r="I836" s="171"/>
      <c r="J836" s="171"/>
      <c r="K836" s="171"/>
      <c r="L836" s="171"/>
      <c r="M836" s="164">
        <v>25</v>
      </c>
      <c r="N836" s="171"/>
      <c r="O836" s="171"/>
      <c r="P836" s="149">
        <f t="shared" si="213"/>
        <v>0</v>
      </c>
      <c r="Q836" s="164"/>
      <c r="R836" s="164"/>
      <c r="S836" s="164"/>
    </row>
    <row r="837" ht="18" customHeight="1" spans="1:19">
      <c r="A837" s="160"/>
      <c r="B837" s="161" t="s">
        <v>143</v>
      </c>
      <c r="C837" s="162" t="s">
        <v>275</v>
      </c>
      <c r="D837" s="163">
        <f t="shared" si="210"/>
        <v>30.23</v>
      </c>
      <c r="E837" s="163">
        <f t="shared" si="211"/>
        <v>30.23</v>
      </c>
      <c r="F837" s="163">
        <f t="shared" si="212"/>
        <v>30.23</v>
      </c>
      <c r="G837" s="164">
        <v>30.23</v>
      </c>
      <c r="H837" s="165"/>
      <c r="I837" s="165"/>
      <c r="J837" s="165"/>
      <c r="K837" s="165"/>
      <c r="L837" s="165"/>
      <c r="M837" s="164"/>
      <c r="N837" s="165"/>
      <c r="O837" s="165"/>
      <c r="P837" s="149">
        <f t="shared" si="213"/>
        <v>0</v>
      </c>
      <c r="Q837" s="164"/>
      <c r="R837" s="164"/>
      <c r="S837" s="164"/>
    </row>
    <row r="838" ht="18" customHeight="1" spans="1:19">
      <c r="A838" s="160"/>
      <c r="B838" s="161" t="s">
        <v>276</v>
      </c>
      <c r="C838" s="162" t="s">
        <v>277</v>
      </c>
      <c r="D838" s="163">
        <f t="shared" si="210"/>
        <v>0.45</v>
      </c>
      <c r="E838" s="163">
        <f t="shared" si="211"/>
        <v>0.45</v>
      </c>
      <c r="F838" s="163">
        <f t="shared" si="212"/>
        <v>0.45</v>
      </c>
      <c r="G838" s="164">
        <v>0.45</v>
      </c>
      <c r="H838" s="165"/>
      <c r="I838" s="165"/>
      <c r="J838" s="165"/>
      <c r="K838" s="165"/>
      <c r="L838" s="165"/>
      <c r="M838" s="164"/>
      <c r="N838" s="165"/>
      <c r="O838" s="165"/>
      <c r="P838" s="149">
        <f t="shared" si="213"/>
        <v>0</v>
      </c>
      <c r="Q838" s="164"/>
      <c r="R838" s="164"/>
      <c r="S838" s="164"/>
    </row>
    <row r="839" s="125" customFormat="1" ht="18" customHeight="1" spans="1:19">
      <c r="A839" s="157" t="s">
        <v>283</v>
      </c>
      <c r="B839" s="158"/>
      <c r="C839" s="159" t="s">
        <v>284</v>
      </c>
      <c r="D839" s="153">
        <f>SUM(D840:D843)</f>
        <v>101.18</v>
      </c>
      <c r="E839" s="153">
        <f t="shared" ref="E839:S839" si="223">SUM(E840:E843)</f>
        <v>101.18</v>
      </c>
      <c r="F839" s="153">
        <f t="shared" si="223"/>
        <v>101.18</v>
      </c>
      <c r="G839" s="153">
        <f t="shared" si="223"/>
        <v>84.54</v>
      </c>
      <c r="H839" s="153">
        <f t="shared" si="223"/>
        <v>0</v>
      </c>
      <c r="I839" s="153">
        <f t="shared" si="223"/>
        <v>0</v>
      </c>
      <c r="J839" s="153">
        <f t="shared" si="223"/>
        <v>0</v>
      </c>
      <c r="K839" s="153">
        <f t="shared" si="223"/>
        <v>0</v>
      </c>
      <c r="L839" s="153">
        <f t="shared" si="223"/>
        <v>0</v>
      </c>
      <c r="M839" s="153">
        <f t="shared" si="223"/>
        <v>16.64</v>
      </c>
      <c r="N839" s="153">
        <f t="shared" si="223"/>
        <v>0</v>
      </c>
      <c r="O839" s="153">
        <f t="shared" si="223"/>
        <v>0</v>
      </c>
      <c r="P839" s="153">
        <f t="shared" si="223"/>
        <v>0</v>
      </c>
      <c r="Q839" s="153">
        <f t="shared" si="223"/>
        <v>0</v>
      </c>
      <c r="R839" s="153">
        <f t="shared" si="223"/>
        <v>0</v>
      </c>
      <c r="S839" s="153">
        <f t="shared" si="223"/>
        <v>0</v>
      </c>
    </row>
    <row r="840" ht="18" customHeight="1" spans="1:19">
      <c r="A840" s="160"/>
      <c r="B840" s="161" t="s">
        <v>152</v>
      </c>
      <c r="C840" s="162" t="s">
        <v>285</v>
      </c>
      <c r="D840" s="163">
        <f t="shared" ref="D840:D898" si="224">SUM(E840,P840)</f>
        <v>77.07</v>
      </c>
      <c r="E840" s="163">
        <f t="shared" si="211"/>
        <v>77.07</v>
      </c>
      <c r="F840" s="163">
        <f t="shared" si="212"/>
        <v>77.07</v>
      </c>
      <c r="G840" s="164">
        <v>77.07</v>
      </c>
      <c r="H840" s="165"/>
      <c r="I840" s="165"/>
      <c r="J840" s="165"/>
      <c r="K840" s="165"/>
      <c r="L840" s="165"/>
      <c r="M840" s="164"/>
      <c r="N840" s="165"/>
      <c r="O840" s="165"/>
      <c r="P840" s="149">
        <f t="shared" si="213"/>
        <v>0</v>
      </c>
      <c r="Q840" s="164"/>
      <c r="R840" s="164"/>
      <c r="S840" s="164"/>
    </row>
    <row r="841" ht="18" customHeight="1" spans="1:19">
      <c r="A841" s="160"/>
      <c r="B841" s="161" t="s">
        <v>227</v>
      </c>
      <c r="C841" s="162" t="s">
        <v>297</v>
      </c>
      <c r="D841" s="163">
        <f t="shared" si="224"/>
        <v>5.42</v>
      </c>
      <c r="E841" s="163">
        <f t="shared" si="211"/>
        <v>5.42</v>
      </c>
      <c r="F841" s="163">
        <f t="shared" si="212"/>
        <v>5.42</v>
      </c>
      <c r="G841" s="164">
        <v>5.42</v>
      </c>
      <c r="H841" s="165"/>
      <c r="I841" s="165"/>
      <c r="J841" s="165"/>
      <c r="K841" s="165"/>
      <c r="L841" s="165"/>
      <c r="M841" s="164"/>
      <c r="N841" s="165"/>
      <c r="O841" s="165"/>
      <c r="P841" s="149">
        <f t="shared" si="213"/>
        <v>0</v>
      </c>
      <c r="Q841" s="164"/>
      <c r="R841" s="164"/>
      <c r="S841" s="164"/>
    </row>
    <row r="842" ht="18" customHeight="1" spans="1:19">
      <c r="A842" s="160"/>
      <c r="B842" s="161" t="s">
        <v>172</v>
      </c>
      <c r="C842" s="162" t="s">
        <v>298</v>
      </c>
      <c r="D842" s="163">
        <f t="shared" si="224"/>
        <v>18.21</v>
      </c>
      <c r="E842" s="163">
        <f t="shared" ref="E842:E898" si="225">SUM(F842,N842,O842)</f>
        <v>18.21</v>
      </c>
      <c r="F842" s="163">
        <f t="shared" ref="F842:F898" si="226">SUM(G842:M842)</f>
        <v>18.21</v>
      </c>
      <c r="G842" s="164">
        <v>1.57</v>
      </c>
      <c r="H842" s="165"/>
      <c r="I842" s="165"/>
      <c r="J842" s="165"/>
      <c r="K842" s="165"/>
      <c r="L842" s="165"/>
      <c r="M842" s="164">
        <v>16.64</v>
      </c>
      <c r="N842" s="165"/>
      <c r="O842" s="165"/>
      <c r="P842" s="149">
        <f t="shared" ref="P842:P898" si="227">SUM(Q842:S842)</f>
        <v>0</v>
      </c>
      <c r="Q842" s="164"/>
      <c r="R842" s="164"/>
      <c r="S842" s="164"/>
    </row>
    <row r="843" ht="18" customHeight="1" spans="1:19">
      <c r="A843" s="160"/>
      <c r="B843" s="161" t="s">
        <v>215</v>
      </c>
      <c r="C843" s="162" t="s">
        <v>286</v>
      </c>
      <c r="D843" s="163">
        <f t="shared" si="224"/>
        <v>0.48</v>
      </c>
      <c r="E843" s="163">
        <f t="shared" si="225"/>
        <v>0.48</v>
      </c>
      <c r="F843" s="163">
        <f t="shared" si="226"/>
        <v>0.48</v>
      </c>
      <c r="G843" s="164">
        <v>0.48</v>
      </c>
      <c r="H843" s="165"/>
      <c r="I843" s="165"/>
      <c r="J843" s="165"/>
      <c r="K843" s="165"/>
      <c r="L843" s="165"/>
      <c r="M843" s="164"/>
      <c r="N843" s="165"/>
      <c r="O843" s="165"/>
      <c r="P843" s="149">
        <f t="shared" si="227"/>
        <v>0</v>
      </c>
      <c r="Q843" s="164"/>
      <c r="R843" s="164"/>
      <c r="S843" s="164"/>
    </row>
    <row r="844" s="125" customFormat="1" ht="18" customHeight="1" spans="1:19">
      <c r="A844" s="166" t="s">
        <v>334</v>
      </c>
      <c r="B844" s="167"/>
      <c r="C844" s="168"/>
      <c r="D844" s="153">
        <f>SUM(D845,D857,D861)</f>
        <v>2804.77</v>
      </c>
      <c r="E844" s="153">
        <f t="shared" ref="E844:S844" si="228">SUM(E845,E857,E861)</f>
        <v>2804.77</v>
      </c>
      <c r="F844" s="153">
        <f t="shared" si="228"/>
        <v>2804.77</v>
      </c>
      <c r="G844" s="153">
        <f t="shared" si="228"/>
        <v>2794.44</v>
      </c>
      <c r="H844" s="153">
        <f t="shared" si="228"/>
        <v>0</v>
      </c>
      <c r="I844" s="153">
        <f t="shared" si="228"/>
        <v>0</v>
      </c>
      <c r="J844" s="153">
        <f t="shared" si="228"/>
        <v>0</v>
      </c>
      <c r="K844" s="153">
        <f t="shared" si="228"/>
        <v>0</v>
      </c>
      <c r="L844" s="153">
        <f t="shared" si="228"/>
        <v>0</v>
      </c>
      <c r="M844" s="153">
        <f t="shared" si="228"/>
        <v>10.33</v>
      </c>
      <c r="N844" s="153">
        <f t="shared" si="228"/>
        <v>0</v>
      </c>
      <c r="O844" s="153">
        <f t="shared" si="228"/>
        <v>0</v>
      </c>
      <c r="P844" s="153">
        <f t="shared" si="228"/>
        <v>0</v>
      </c>
      <c r="Q844" s="153">
        <f t="shared" si="228"/>
        <v>0</v>
      </c>
      <c r="R844" s="153">
        <f t="shared" si="228"/>
        <v>0</v>
      </c>
      <c r="S844" s="153">
        <f t="shared" si="228"/>
        <v>0</v>
      </c>
    </row>
    <row r="845" s="125" customFormat="1" ht="18" customHeight="1" spans="1:19">
      <c r="A845" s="157" t="s">
        <v>288</v>
      </c>
      <c r="B845" s="158"/>
      <c r="C845" s="159" t="s">
        <v>255</v>
      </c>
      <c r="D845" s="153">
        <f>SUM(D846:D852,D856)</f>
        <v>2709.01</v>
      </c>
      <c r="E845" s="153">
        <f t="shared" ref="E845:S845" si="229">SUM(E846:E852,E856)</f>
        <v>2709.01</v>
      </c>
      <c r="F845" s="153">
        <f t="shared" si="229"/>
        <v>2709.01</v>
      </c>
      <c r="G845" s="153">
        <f t="shared" si="229"/>
        <v>2709.01</v>
      </c>
      <c r="H845" s="153">
        <f t="shared" si="229"/>
        <v>0</v>
      </c>
      <c r="I845" s="153">
        <f t="shared" si="229"/>
        <v>0</v>
      </c>
      <c r="J845" s="153">
        <f t="shared" si="229"/>
        <v>0</v>
      </c>
      <c r="K845" s="153">
        <f t="shared" si="229"/>
        <v>0</v>
      </c>
      <c r="L845" s="153">
        <f t="shared" si="229"/>
        <v>0</v>
      </c>
      <c r="M845" s="153">
        <f t="shared" si="229"/>
        <v>0</v>
      </c>
      <c r="N845" s="153">
        <f t="shared" si="229"/>
        <v>0</v>
      </c>
      <c r="O845" s="153">
        <f t="shared" si="229"/>
        <v>0</v>
      </c>
      <c r="P845" s="153">
        <f t="shared" si="229"/>
        <v>0</v>
      </c>
      <c r="Q845" s="153">
        <f t="shared" si="229"/>
        <v>0</v>
      </c>
      <c r="R845" s="153">
        <f t="shared" si="229"/>
        <v>0</v>
      </c>
      <c r="S845" s="153">
        <f t="shared" si="229"/>
        <v>0</v>
      </c>
    </row>
    <row r="846" ht="18" customHeight="1" spans="1:19">
      <c r="A846" s="160"/>
      <c r="B846" s="161" t="s">
        <v>148</v>
      </c>
      <c r="C846" s="162" t="s">
        <v>256</v>
      </c>
      <c r="D846" s="163">
        <f t="shared" si="224"/>
        <v>662.59</v>
      </c>
      <c r="E846" s="163">
        <f t="shared" si="225"/>
        <v>662.59</v>
      </c>
      <c r="F846" s="163">
        <f t="shared" si="226"/>
        <v>662.59</v>
      </c>
      <c r="G846" s="164">
        <v>662.59</v>
      </c>
      <c r="H846" s="165"/>
      <c r="I846" s="165"/>
      <c r="J846" s="165"/>
      <c r="K846" s="165"/>
      <c r="L846" s="165"/>
      <c r="M846" s="164"/>
      <c r="N846" s="165"/>
      <c r="O846" s="165"/>
      <c r="P846" s="149">
        <f t="shared" si="227"/>
        <v>0</v>
      </c>
      <c r="Q846" s="164"/>
      <c r="R846" s="164"/>
      <c r="S846" s="164"/>
    </row>
    <row r="847" ht="18" customHeight="1" spans="1:19">
      <c r="A847" s="160"/>
      <c r="B847" s="161" t="s">
        <v>152</v>
      </c>
      <c r="C847" s="162" t="s">
        <v>257</v>
      </c>
      <c r="D847" s="163">
        <f t="shared" si="224"/>
        <v>302.77</v>
      </c>
      <c r="E847" s="163">
        <f t="shared" si="225"/>
        <v>302.77</v>
      </c>
      <c r="F847" s="163">
        <f t="shared" si="226"/>
        <v>302.77</v>
      </c>
      <c r="G847" s="164">
        <v>302.77</v>
      </c>
      <c r="H847" s="165"/>
      <c r="I847" s="165"/>
      <c r="J847" s="165"/>
      <c r="K847" s="165"/>
      <c r="L847" s="165"/>
      <c r="M847" s="164"/>
      <c r="N847" s="165"/>
      <c r="O847" s="165"/>
      <c r="P847" s="149">
        <f t="shared" si="227"/>
        <v>0</v>
      </c>
      <c r="Q847" s="164"/>
      <c r="R847" s="164"/>
      <c r="S847" s="164"/>
    </row>
    <row r="848" ht="18" customHeight="1" spans="1:19">
      <c r="A848" s="160"/>
      <c r="B848" s="161" t="s">
        <v>162</v>
      </c>
      <c r="C848" s="162" t="s">
        <v>258</v>
      </c>
      <c r="D848" s="163">
        <f t="shared" si="224"/>
        <v>160.58</v>
      </c>
      <c r="E848" s="163">
        <f t="shared" si="225"/>
        <v>160.58</v>
      </c>
      <c r="F848" s="163">
        <f t="shared" si="226"/>
        <v>160.58</v>
      </c>
      <c r="G848" s="164">
        <v>160.58</v>
      </c>
      <c r="H848" s="165"/>
      <c r="I848" s="165"/>
      <c r="J848" s="165"/>
      <c r="K848" s="165"/>
      <c r="L848" s="165"/>
      <c r="M848" s="164"/>
      <c r="N848" s="165"/>
      <c r="O848" s="165"/>
      <c r="P848" s="149">
        <f t="shared" si="227"/>
        <v>0</v>
      </c>
      <c r="Q848" s="164"/>
      <c r="R848" s="164"/>
      <c r="S848" s="164"/>
    </row>
    <row r="849" ht="18" customHeight="1" spans="1:19">
      <c r="A849" s="160"/>
      <c r="B849" s="161" t="s">
        <v>168</v>
      </c>
      <c r="C849" s="162" t="s">
        <v>289</v>
      </c>
      <c r="D849" s="163">
        <f t="shared" si="224"/>
        <v>889.18</v>
      </c>
      <c r="E849" s="163">
        <f t="shared" si="225"/>
        <v>889.18</v>
      </c>
      <c r="F849" s="163">
        <f t="shared" si="226"/>
        <v>889.18</v>
      </c>
      <c r="G849" s="164">
        <v>889.18</v>
      </c>
      <c r="H849" s="165"/>
      <c r="I849" s="165"/>
      <c r="J849" s="165"/>
      <c r="K849" s="165"/>
      <c r="L849" s="165"/>
      <c r="M849" s="164"/>
      <c r="N849" s="165"/>
      <c r="O849" s="165"/>
      <c r="P849" s="149">
        <f t="shared" si="227"/>
        <v>0</v>
      </c>
      <c r="Q849" s="164"/>
      <c r="R849" s="164"/>
      <c r="S849" s="164"/>
    </row>
    <row r="850" ht="18" customHeight="1" spans="1:19">
      <c r="A850" s="160"/>
      <c r="B850" s="161" t="s">
        <v>172</v>
      </c>
      <c r="C850" s="162" t="s">
        <v>259</v>
      </c>
      <c r="D850" s="163">
        <f t="shared" si="224"/>
        <v>294.05</v>
      </c>
      <c r="E850" s="163">
        <f t="shared" si="225"/>
        <v>294.05</v>
      </c>
      <c r="F850" s="163">
        <f t="shared" si="226"/>
        <v>294.05</v>
      </c>
      <c r="G850" s="164">
        <v>294.05</v>
      </c>
      <c r="H850" s="165"/>
      <c r="I850" s="165"/>
      <c r="J850" s="165"/>
      <c r="K850" s="165"/>
      <c r="L850" s="165"/>
      <c r="M850" s="164"/>
      <c r="N850" s="165"/>
      <c r="O850" s="165"/>
      <c r="P850" s="149">
        <f t="shared" si="227"/>
        <v>0</v>
      </c>
      <c r="Q850" s="164"/>
      <c r="R850" s="164"/>
      <c r="S850" s="164"/>
    </row>
    <row r="851" ht="18" customHeight="1" spans="1:19">
      <c r="A851" s="160"/>
      <c r="B851" s="161" t="s">
        <v>125</v>
      </c>
      <c r="C851" s="162" t="s">
        <v>260</v>
      </c>
      <c r="D851" s="163">
        <f t="shared" si="224"/>
        <v>201.3</v>
      </c>
      <c r="E851" s="163">
        <f t="shared" si="225"/>
        <v>201.3</v>
      </c>
      <c r="F851" s="163">
        <f t="shared" si="226"/>
        <v>201.3</v>
      </c>
      <c r="G851" s="164">
        <v>201.3</v>
      </c>
      <c r="H851" s="165"/>
      <c r="I851" s="165"/>
      <c r="J851" s="165"/>
      <c r="K851" s="165"/>
      <c r="L851" s="165"/>
      <c r="M851" s="164"/>
      <c r="N851" s="165"/>
      <c r="O851" s="165"/>
      <c r="P851" s="149">
        <f t="shared" si="227"/>
        <v>0</v>
      </c>
      <c r="Q851" s="164"/>
      <c r="R851" s="164"/>
      <c r="S851" s="164"/>
    </row>
    <row r="852" ht="18" customHeight="1" spans="1:19">
      <c r="A852" s="160"/>
      <c r="B852" s="161" t="s">
        <v>127</v>
      </c>
      <c r="C852" s="162" t="s">
        <v>261</v>
      </c>
      <c r="D852" s="163">
        <f t="shared" si="224"/>
        <v>20.22</v>
      </c>
      <c r="E852" s="163">
        <f t="shared" si="225"/>
        <v>20.22</v>
      </c>
      <c r="F852" s="163">
        <f t="shared" si="226"/>
        <v>20.22</v>
      </c>
      <c r="G852" s="164">
        <v>20.22</v>
      </c>
      <c r="H852" s="165"/>
      <c r="I852" s="165"/>
      <c r="J852" s="165"/>
      <c r="K852" s="165"/>
      <c r="L852" s="165"/>
      <c r="M852" s="164"/>
      <c r="N852" s="165"/>
      <c r="O852" s="165"/>
      <c r="P852" s="149">
        <f t="shared" si="227"/>
        <v>0</v>
      </c>
      <c r="Q852" s="164"/>
      <c r="R852" s="164"/>
      <c r="S852" s="164"/>
    </row>
    <row r="853" ht="18" customHeight="1" spans="1:19">
      <c r="A853" s="160"/>
      <c r="B853" s="161"/>
      <c r="C853" s="162" t="s">
        <v>262</v>
      </c>
      <c r="D853" s="163">
        <f t="shared" si="224"/>
        <v>2.94</v>
      </c>
      <c r="E853" s="163">
        <f t="shared" si="225"/>
        <v>2.94</v>
      </c>
      <c r="F853" s="163">
        <f t="shared" si="226"/>
        <v>2.94</v>
      </c>
      <c r="G853" s="164">
        <v>2.94</v>
      </c>
      <c r="H853" s="165"/>
      <c r="I853" s="165"/>
      <c r="J853" s="165"/>
      <c r="K853" s="165"/>
      <c r="L853" s="165"/>
      <c r="M853" s="164"/>
      <c r="N853" s="165"/>
      <c r="O853" s="165"/>
      <c r="P853" s="149">
        <f t="shared" si="227"/>
        <v>0</v>
      </c>
      <c r="Q853" s="164"/>
      <c r="R853" s="164"/>
      <c r="S853" s="164"/>
    </row>
    <row r="854" ht="18" customHeight="1" spans="1:19">
      <c r="A854" s="160"/>
      <c r="B854" s="161"/>
      <c r="C854" s="162" t="s">
        <v>263</v>
      </c>
      <c r="D854" s="163">
        <f t="shared" si="224"/>
        <v>8.82</v>
      </c>
      <c r="E854" s="163">
        <f t="shared" si="225"/>
        <v>8.82</v>
      </c>
      <c r="F854" s="163">
        <f t="shared" si="226"/>
        <v>8.82</v>
      </c>
      <c r="G854" s="164">
        <v>8.82</v>
      </c>
      <c r="H854" s="165"/>
      <c r="I854" s="165"/>
      <c r="J854" s="165"/>
      <c r="K854" s="165"/>
      <c r="L854" s="165"/>
      <c r="M854" s="164"/>
      <c r="N854" s="165"/>
      <c r="O854" s="165"/>
      <c r="P854" s="149">
        <f t="shared" si="227"/>
        <v>0</v>
      </c>
      <c r="Q854" s="164"/>
      <c r="R854" s="164"/>
      <c r="S854" s="164"/>
    </row>
    <row r="855" ht="18" customHeight="1" spans="1:19">
      <c r="A855" s="160"/>
      <c r="B855" s="161"/>
      <c r="C855" s="162" t="s">
        <v>264</v>
      </c>
      <c r="D855" s="163">
        <f t="shared" si="224"/>
        <v>8.46</v>
      </c>
      <c r="E855" s="163">
        <f t="shared" si="225"/>
        <v>8.46</v>
      </c>
      <c r="F855" s="163">
        <f t="shared" si="226"/>
        <v>8.46</v>
      </c>
      <c r="G855" s="164">
        <v>8.46</v>
      </c>
      <c r="H855" s="165"/>
      <c r="I855" s="165"/>
      <c r="J855" s="165"/>
      <c r="K855" s="165"/>
      <c r="L855" s="165"/>
      <c r="M855" s="164"/>
      <c r="N855" s="165"/>
      <c r="O855" s="165"/>
      <c r="P855" s="149">
        <f t="shared" si="227"/>
        <v>0</v>
      </c>
      <c r="Q855" s="164"/>
      <c r="R855" s="164"/>
      <c r="S855" s="164"/>
    </row>
    <row r="856" ht="18" customHeight="1" spans="1:19">
      <c r="A856" s="160"/>
      <c r="B856" s="161" t="s">
        <v>128</v>
      </c>
      <c r="C856" s="162" t="s">
        <v>265</v>
      </c>
      <c r="D856" s="163">
        <f t="shared" si="224"/>
        <v>178.32</v>
      </c>
      <c r="E856" s="163">
        <f t="shared" si="225"/>
        <v>178.32</v>
      </c>
      <c r="F856" s="163">
        <f t="shared" si="226"/>
        <v>178.32</v>
      </c>
      <c r="G856" s="164">
        <v>178.32</v>
      </c>
      <c r="H856" s="165"/>
      <c r="I856" s="165"/>
      <c r="J856" s="165"/>
      <c r="K856" s="165"/>
      <c r="L856" s="165"/>
      <c r="M856" s="164"/>
      <c r="N856" s="165"/>
      <c r="O856" s="165"/>
      <c r="P856" s="149">
        <f t="shared" si="227"/>
        <v>0</v>
      </c>
      <c r="Q856" s="164"/>
      <c r="R856" s="164"/>
      <c r="S856" s="164"/>
    </row>
    <row r="857" s="125" customFormat="1" ht="18" customHeight="1" spans="1:19">
      <c r="A857" s="157" t="s">
        <v>266</v>
      </c>
      <c r="B857" s="158"/>
      <c r="C857" s="159" t="s">
        <v>267</v>
      </c>
      <c r="D857" s="153">
        <f>SUM(D858:D860)</f>
        <v>49.45</v>
      </c>
      <c r="E857" s="153">
        <f t="shared" ref="E857:S857" si="230">SUM(E858:E860)</f>
        <v>49.45</v>
      </c>
      <c r="F857" s="153">
        <f t="shared" si="230"/>
        <v>49.45</v>
      </c>
      <c r="G857" s="153">
        <f t="shared" si="230"/>
        <v>39.12</v>
      </c>
      <c r="H857" s="153">
        <f t="shared" si="230"/>
        <v>0</v>
      </c>
      <c r="I857" s="153">
        <f t="shared" si="230"/>
        <v>0</v>
      </c>
      <c r="J857" s="153">
        <f t="shared" si="230"/>
        <v>0</v>
      </c>
      <c r="K857" s="153">
        <f t="shared" si="230"/>
        <v>0</v>
      </c>
      <c r="L857" s="153">
        <f t="shared" si="230"/>
        <v>0</v>
      </c>
      <c r="M857" s="153">
        <f t="shared" si="230"/>
        <v>10.33</v>
      </c>
      <c r="N857" s="153">
        <f t="shared" si="230"/>
        <v>0</v>
      </c>
      <c r="O857" s="153">
        <f t="shared" si="230"/>
        <v>0</v>
      </c>
      <c r="P857" s="153">
        <f t="shared" si="230"/>
        <v>0</v>
      </c>
      <c r="Q857" s="153">
        <f t="shared" si="230"/>
        <v>0</v>
      </c>
      <c r="R857" s="153">
        <f t="shared" si="230"/>
        <v>0</v>
      </c>
      <c r="S857" s="153">
        <f t="shared" si="230"/>
        <v>0</v>
      </c>
    </row>
    <row r="858" s="125" customFormat="1" ht="18" customHeight="1" spans="1:19">
      <c r="A858" s="157"/>
      <c r="B858" s="181" t="s">
        <v>148</v>
      </c>
      <c r="C858" s="182" t="s">
        <v>268</v>
      </c>
      <c r="D858" s="163">
        <f t="shared" si="224"/>
        <v>10.33</v>
      </c>
      <c r="E858" s="163">
        <f t="shared" si="225"/>
        <v>10.33</v>
      </c>
      <c r="F858" s="163">
        <f t="shared" si="226"/>
        <v>10.33</v>
      </c>
      <c r="G858" s="164"/>
      <c r="H858" s="171"/>
      <c r="I858" s="171"/>
      <c r="J858" s="171"/>
      <c r="K858" s="171"/>
      <c r="L858" s="171"/>
      <c r="M858" s="164">
        <v>10.33</v>
      </c>
      <c r="N858" s="171"/>
      <c r="O858" s="171"/>
      <c r="P858" s="149">
        <f t="shared" si="227"/>
        <v>0</v>
      </c>
      <c r="Q858" s="164"/>
      <c r="R858" s="164"/>
      <c r="S858" s="164"/>
    </row>
    <row r="859" ht="18" customHeight="1" spans="1:19">
      <c r="A859" s="160"/>
      <c r="B859" s="161" t="s">
        <v>143</v>
      </c>
      <c r="C859" s="162" t="s">
        <v>275</v>
      </c>
      <c r="D859" s="163">
        <f t="shared" si="224"/>
        <v>38.52</v>
      </c>
      <c r="E859" s="163">
        <f t="shared" si="225"/>
        <v>38.52</v>
      </c>
      <c r="F859" s="163">
        <f t="shared" si="226"/>
        <v>38.52</v>
      </c>
      <c r="G859" s="164">
        <v>38.52</v>
      </c>
      <c r="H859" s="165"/>
      <c r="I859" s="165"/>
      <c r="J859" s="165"/>
      <c r="K859" s="165"/>
      <c r="L859" s="165"/>
      <c r="M859" s="164"/>
      <c r="N859" s="165"/>
      <c r="O859" s="165"/>
      <c r="P859" s="149">
        <f t="shared" si="227"/>
        <v>0</v>
      </c>
      <c r="Q859" s="164"/>
      <c r="R859" s="164"/>
      <c r="S859" s="164"/>
    </row>
    <row r="860" ht="18" customHeight="1" spans="1:19">
      <c r="A860" s="160"/>
      <c r="B860" s="161" t="s">
        <v>276</v>
      </c>
      <c r="C860" s="162" t="s">
        <v>277</v>
      </c>
      <c r="D860" s="163">
        <f t="shared" si="224"/>
        <v>0.6</v>
      </c>
      <c r="E860" s="163">
        <f t="shared" si="225"/>
        <v>0.6</v>
      </c>
      <c r="F860" s="163">
        <f t="shared" si="226"/>
        <v>0.6</v>
      </c>
      <c r="G860" s="164">
        <v>0.6</v>
      </c>
      <c r="H860" s="165"/>
      <c r="I860" s="165"/>
      <c r="J860" s="165"/>
      <c r="K860" s="165"/>
      <c r="L860" s="165"/>
      <c r="M860" s="164"/>
      <c r="N860" s="165"/>
      <c r="O860" s="165"/>
      <c r="P860" s="149">
        <f t="shared" si="227"/>
        <v>0</v>
      </c>
      <c r="Q860" s="164"/>
      <c r="R860" s="164"/>
      <c r="S860" s="164"/>
    </row>
    <row r="861" s="125" customFormat="1" ht="18" customHeight="1" spans="1:19">
      <c r="A861" s="157" t="s">
        <v>283</v>
      </c>
      <c r="B861" s="158"/>
      <c r="C861" s="159" t="s">
        <v>284</v>
      </c>
      <c r="D861" s="153">
        <f>SUM(D862:D864)</f>
        <v>46.31</v>
      </c>
      <c r="E861" s="153">
        <f t="shared" ref="E861:S861" si="231">SUM(E862:E864)</f>
        <v>46.31</v>
      </c>
      <c r="F861" s="153">
        <f t="shared" si="231"/>
        <v>46.31</v>
      </c>
      <c r="G861" s="153">
        <f t="shared" si="231"/>
        <v>46.31</v>
      </c>
      <c r="H861" s="153">
        <f t="shared" si="231"/>
        <v>0</v>
      </c>
      <c r="I861" s="153">
        <f t="shared" si="231"/>
        <v>0</v>
      </c>
      <c r="J861" s="153">
        <f t="shared" si="231"/>
        <v>0</v>
      </c>
      <c r="K861" s="153">
        <f t="shared" si="231"/>
        <v>0</v>
      </c>
      <c r="L861" s="153">
        <f t="shared" si="231"/>
        <v>0</v>
      </c>
      <c r="M861" s="153">
        <f t="shared" si="231"/>
        <v>0</v>
      </c>
      <c r="N861" s="153">
        <f t="shared" si="231"/>
        <v>0</v>
      </c>
      <c r="O861" s="153">
        <f t="shared" si="231"/>
        <v>0</v>
      </c>
      <c r="P861" s="153">
        <f t="shared" si="231"/>
        <v>0</v>
      </c>
      <c r="Q861" s="153">
        <f t="shared" si="231"/>
        <v>0</v>
      </c>
      <c r="R861" s="153">
        <f t="shared" si="231"/>
        <v>0</v>
      </c>
      <c r="S861" s="153">
        <f t="shared" si="231"/>
        <v>0</v>
      </c>
    </row>
    <row r="862" ht="18" customHeight="1" spans="1:19">
      <c r="A862" s="160"/>
      <c r="B862" s="161" t="s">
        <v>152</v>
      </c>
      <c r="C862" s="162" t="s">
        <v>285</v>
      </c>
      <c r="D862" s="163">
        <f t="shared" si="224"/>
        <v>9.74</v>
      </c>
      <c r="E862" s="163">
        <f t="shared" si="225"/>
        <v>9.74</v>
      </c>
      <c r="F862" s="163">
        <f t="shared" si="226"/>
        <v>9.74</v>
      </c>
      <c r="G862" s="164">
        <v>9.74</v>
      </c>
      <c r="H862" s="165"/>
      <c r="I862" s="165"/>
      <c r="J862" s="165"/>
      <c r="K862" s="165"/>
      <c r="L862" s="165"/>
      <c r="M862" s="164"/>
      <c r="N862" s="165"/>
      <c r="O862" s="165"/>
      <c r="P862" s="149">
        <f t="shared" si="227"/>
        <v>0</v>
      </c>
      <c r="Q862" s="164"/>
      <c r="R862" s="164"/>
      <c r="S862" s="164"/>
    </row>
    <row r="863" ht="18" customHeight="1" spans="1:19">
      <c r="A863" s="160"/>
      <c r="B863" s="161" t="s">
        <v>172</v>
      </c>
      <c r="C863" s="162" t="s">
        <v>298</v>
      </c>
      <c r="D863" s="163">
        <f t="shared" si="224"/>
        <v>3.77</v>
      </c>
      <c r="E863" s="163">
        <f t="shared" si="225"/>
        <v>3.77</v>
      </c>
      <c r="F863" s="163">
        <f t="shared" si="226"/>
        <v>3.77</v>
      </c>
      <c r="G863" s="164">
        <v>3.77</v>
      </c>
      <c r="H863" s="165"/>
      <c r="I863" s="165"/>
      <c r="J863" s="165"/>
      <c r="K863" s="165"/>
      <c r="L863" s="165"/>
      <c r="M863" s="164"/>
      <c r="N863" s="165"/>
      <c r="O863" s="165"/>
      <c r="P863" s="149">
        <f t="shared" si="227"/>
        <v>0</v>
      </c>
      <c r="Q863" s="164"/>
      <c r="R863" s="164"/>
      <c r="S863" s="164"/>
    </row>
    <row r="864" ht="18" customHeight="1" spans="1:19">
      <c r="A864" s="160"/>
      <c r="B864" s="161" t="s">
        <v>215</v>
      </c>
      <c r="C864" s="162" t="s">
        <v>286</v>
      </c>
      <c r="D864" s="163">
        <f t="shared" si="224"/>
        <v>32.8</v>
      </c>
      <c r="E864" s="163">
        <f t="shared" si="225"/>
        <v>32.8</v>
      </c>
      <c r="F864" s="163">
        <f t="shared" si="226"/>
        <v>32.8</v>
      </c>
      <c r="G864" s="164">
        <v>32.8</v>
      </c>
      <c r="H864" s="165"/>
      <c r="I864" s="165"/>
      <c r="J864" s="165"/>
      <c r="K864" s="165"/>
      <c r="L864" s="165"/>
      <c r="M864" s="164"/>
      <c r="N864" s="165"/>
      <c r="O864" s="165"/>
      <c r="P864" s="149">
        <f t="shared" si="227"/>
        <v>0</v>
      </c>
      <c r="Q864" s="164"/>
      <c r="R864" s="164"/>
      <c r="S864" s="164"/>
    </row>
    <row r="865" s="125" customFormat="1" ht="18" customHeight="1" spans="1:19">
      <c r="A865" s="166" t="s">
        <v>335</v>
      </c>
      <c r="B865" s="167"/>
      <c r="C865" s="168"/>
      <c r="D865" s="153">
        <f>SUM(D866,D869)</f>
        <v>660</v>
      </c>
      <c r="E865" s="153">
        <f t="shared" ref="E865:S865" si="232">SUM(E866,E869)</f>
        <v>660</v>
      </c>
      <c r="F865" s="153">
        <f t="shared" si="232"/>
        <v>660</v>
      </c>
      <c r="G865" s="153">
        <f t="shared" si="232"/>
        <v>660</v>
      </c>
      <c r="H865" s="153">
        <f t="shared" si="232"/>
        <v>0</v>
      </c>
      <c r="I865" s="153">
        <f t="shared" si="232"/>
        <v>0</v>
      </c>
      <c r="J865" s="153">
        <f t="shared" si="232"/>
        <v>0</v>
      </c>
      <c r="K865" s="153">
        <f t="shared" si="232"/>
        <v>0</v>
      </c>
      <c r="L865" s="153">
        <f t="shared" si="232"/>
        <v>0</v>
      </c>
      <c r="M865" s="153">
        <f t="shared" si="232"/>
        <v>0</v>
      </c>
      <c r="N865" s="153">
        <f t="shared" si="232"/>
        <v>0</v>
      </c>
      <c r="O865" s="153">
        <f t="shared" si="232"/>
        <v>0</v>
      </c>
      <c r="P865" s="153">
        <f t="shared" si="232"/>
        <v>0</v>
      </c>
      <c r="Q865" s="153">
        <f t="shared" si="232"/>
        <v>0</v>
      </c>
      <c r="R865" s="153">
        <f t="shared" si="232"/>
        <v>0</v>
      </c>
      <c r="S865" s="153">
        <f t="shared" si="232"/>
        <v>0</v>
      </c>
    </row>
    <row r="866" s="125" customFormat="1" ht="18" customHeight="1" spans="1:19">
      <c r="A866" s="157" t="s">
        <v>288</v>
      </c>
      <c r="B866" s="158"/>
      <c r="C866" s="159" t="s">
        <v>255</v>
      </c>
      <c r="D866" s="153">
        <f>SUM(D867:D868)</f>
        <v>460</v>
      </c>
      <c r="E866" s="153">
        <f t="shared" ref="E866:S866" si="233">SUM(E867:E868)</f>
        <v>460</v>
      </c>
      <c r="F866" s="153">
        <f t="shared" si="233"/>
        <v>460</v>
      </c>
      <c r="G866" s="153">
        <f t="shared" si="233"/>
        <v>460</v>
      </c>
      <c r="H866" s="153">
        <f t="shared" si="233"/>
        <v>0</v>
      </c>
      <c r="I866" s="153">
        <f t="shared" si="233"/>
        <v>0</v>
      </c>
      <c r="J866" s="153">
        <f t="shared" si="233"/>
        <v>0</v>
      </c>
      <c r="K866" s="153">
        <f t="shared" si="233"/>
        <v>0</v>
      </c>
      <c r="L866" s="153">
        <f t="shared" si="233"/>
        <v>0</v>
      </c>
      <c r="M866" s="153">
        <f t="shared" si="233"/>
        <v>0</v>
      </c>
      <c r="N866" s="153">
        <f t="shared" si="233"/>
        <v>0</v>
      </c>
      <c r="O866" s="153">
        <f t="shared" si="233"/>
        <v>0</v>
      </c>
      <c r="P866" s="153">
        <f t="shared" si="233"/>
        <v>0</v>
      </c>
      <c r="Q866" s="153">
        <f t="shared" si="233"/>
        <v>0</v>
      </c>
      <c r="R866" s="153">
        <f t="shared" si="233"/>
        <v>0</v>
      </c>
      <c r="S866" s="153">
        <f t="shared" si="233"/>
        <v>0</v>
      </c>
    </row>
    <row r="867" ht="18" customHeight="1" spans="1:19">
      <c r="A867" s="160"/>
      <c r="B867" s="161" t="s">
        <v>152</v>
      </c>
      <c r="C867" s="162" t="s">
        <v>257</v>
      </c>
      <c r="D867" s="163">
        <f t="shared" si="224"/>
        <v>300</v>
      </c>
      <c r="E867" s="163">
        <f t="shared" si="225"/>
        <v>300</v>
      </c>
      <c r="F867" s="163">
        <f t="shared" si="226"/>
        <v>300</v>
      </c>
      <c r="G867" s="164">
        <v>300</v>
      </c>
      <c r="H867" s="165"/>
      <c r="I867" s="165"/>
      <c r="J867" s="165"/>
      <c r="K867" s="165"/>
      <c r="L867" s="165"/>
      <c r="M867" s="164"/>
      <c r="N867" s="165"/>
      <c r="O867" s="165"/>
      <c r="P867" s="149">
        <f t="shared" si="227"/>
        <v>0</v>
      </c>
      <c r="Q867" s="164"/>
      <c r="R867" s="164"/>
      <c r="S867" s="164"/>
    </row>
    <row r="868" ht="18" customHeight="1" spans="1:19">
      <c r="A868" s="160"/>
      <c r="B868" s="161" t="s">
        <v>128</v>
      </c>
      <c r="C868" s="162" t="s">
        <v>265</v>
      </c>
      <c r="D868" s="163">
        <f t="shared" si="224"/>
        <v>160</v>
      </c>
      <c r="E868" s="163">
        <f t="shared" si="225"/>
        <v>160</v>
      </c>
      <c r="F868" s="163">
        <f t="shared" si="226"/>
        <v>160</v>
      </c>
      <c r="G868" s="164">
        <v>160</v>
      </c>
      <c r="H868" s="165"/>
      <c r="I868" s="165"/>
      <c r="J868" s="165"/>
      <c r="K868" s="165"/>
      <c r="L868" s="165"/>
      <c r="M868" s="164"/>
      <c r="N868" s="165"/>
      <c r="O868" s="165"/>
      <c r="P868" s="149">
        <f t="shared" si="227"/>
        <v>0</v>
      </c>
      <c r="Q868" s="164"/>
      <c r="R868" s="164"/>
      <c r="S868" s="164"/>
    </row>
    <row r="869" s="125" customFormat="1" ht="18" customHeight="1" spans="1:19">
      <c r="A869" s="157" t="s">
        <v>283</v>
      </c>
      <c r="B869" s="158"/>
      <c r="C869" s="159" t="s">
        <v>284</v>
      </c>
      <c r="D869" s="153">
        <f>SUM(D870)</f>
        <v>200</v>
      </c>
      <c r="E869" s="153">
        <f t="shared" ref="E869:S869" si="234">SUM(E870)</f>
        <v>200</v>
      </c>
      <c r="F869" s="153">
        <f t="shared" si="234"/>
        <v>200</v>
      </c>
      <c r="G869" s="153">
        <f t="shared" si="234"/>
        <v>200</v>
      </c>
      <c r="H869" s="153">
        <f t="shared" si="234"/>
        <v>0</v>
      </c>
      <c r="I869" s="153">
        <f t="shared" si="234"/>
        <v>0</v>
      </c>
      <c r="J869" s="153">
        <f t="shared" si="234"/>
        <v>0</v>
      </c>
      <c r="K869" s="153">
        <f t="shared" si="234"/>
        <v>0</v>
      </c>
      <c r="L869" s="153">
        <f t="shared" si="234"/>
        <v>0</v>
      </c>
      <c r="M869" s="153">
        <f t="shared" si="234"/>
        <v>0</v>
      </c>
      <c r="N869" s="153">
        <f t="shared" si="234"/>
        <v>0</v>
      </c>
      <c r="O869" s="153">
        <f t="shared" si="234"/>
        <v>0</v>
      </c>
      <c r="P869" s="153">
        <f t="shared" si="234"/>
        <v>0</v>
      </c>
      <c r="Q869" s="153">
        <f t="shared" si="234"/>
        <v>0</v>
      </c>
      <c r="R869" s="153">
        <f t="shared" si="234"/>
        <v>0</v>
      </c>
      <c r="S869" s="153">
        <f t="shared" si="234"/>
        <v>0</v>
      </c>
    </row>
    <row r="870" ht="18" customHeight="1" spans="1:19">
      <c r="A870" s="160"/>
      <c r="B870" s="161" t="s">
        <v>154</v>
      </c>
      <c r="C870" s="162" t="s">
        <v>312</v>
      </c>
      <c r="D870" s="163">
        <f t="shared" si="224"/>
        <v>200</v>
      </c>
      <c r="E870" s="163">
        <f t="shared" si="225"/>
        <v>200</v>
      </c>
      <c r="F870" s="163">
        <f t="shared" si="226"/>
        <v>200</v>
      </c>
      <c r="G870" s="164">
        <v>200</v>
      </c>
      <c r="H870" s="165"/>
      <c r="I870" s="165"/>
      <c r="J870" s="165"/>
      <c r="K870" s="165"/>
      <c r="L870" s="165"/>
      <c r="M870" s="164"/>
      <c r="N870" s="165"/>
      <c r="O870" s="165"/>
      <c r="P870" s="149">
        <f t="shared" si="227"/>
        <v>0</v>
      </c>
      <c r="Q870" s="164"/>
      <c r="R870" s="164"/>
      <c r="S870" s="164"/>
    </row>
    <row r="871" s="125" customFormat="1" ht="18" customHeight="1" spans="1:19">
      <c r="A871" s="166" t="s">
        <v>336</v>
      </c>
      <c r="B871" s="167"/>
      <c r="C871" s="168"/>
      <c r="D871" s="153">
        <f>SUM(D872,D884,D894)</f>
        <v>3105.25</v>
      </c>
      <c r="E871" s="153">
        <f t="shared" ref="E871:S871" si="235">SUM(E872,E884,E894)</f>
        <v>3095.73</v>
      </c>
      <c r="F871" s="153">
        <f t="shared" si="235"/>
        <v>3057.73</v>
      </c>
      <c r="G871" s="153">
        <f t="shared" si="235"/>
        <v>622.96</v>
      </c>
      <c r="H871" s="153">
        <f t="shared" si="235"/>
        <v>0</v>
      </c>
      <c r="I871" s="153">
        <f t="shared" si="235"/>
        <v>0</v>
      </c>
      <c r="J871" s="153">
        <f t="shared" si="235"/>
        <v>0</v>
      </c>
      <c r="K871" s="153">
        <f t="shared" si="235"/>
        <v>0</v>
      </c>
      <c r="L871" s="153">
        <f t="shared" si="235"/>
        <v>0</v>
      </c>
      <c r="M871" s="153">
        <f t="shared" si="235"/>
        <v>2434.77</v>
      </c>
      <c r="N871" s="153">
        <f t="shared" si="235"/>
        <v>38</v>
      </c>
      <c r="O871" s="153">
        <f t="shared" si="235"/>
        <v>0</v>
      </c>
      <c r="P871" s="153">
        <f t="shared" si="235"/>
        <v>9.52</v>
      </c>
      <c r="Q871" s="153">
        <f t="shared" si="235"/>
        <v>9.52</v>
      </c>
      <c r="R871" s="153">
        <f t="shared" si="235"/>
        <v>0</v>
      </c>
      <c r="S871" s="153">
        <f t="shared" si="235"/>
        <v>0</v>
      </c>
    </row>
    <row r="872" s="125" customFormat="1" ht="18" customHeight="1" spans="1:19">
      <c r="A872" s="157" t="s">
        <v>288</v>
      </c>
      <c r="B872" s="158"/>
      <c r="C872" s="159" t="s">
        <v>255</v>
      </c>
      <c r="D872" s="153">
        <f>SUM(D873:D879,D883)</f>
        <v>1201.22</v>
      </c>
      <c r="E872" s="153">
        <f t="shared" ref="E872:S872" si="236">SUM(E873:E879,E883)</f>
        <v>1201.22</v>
      </c>
      <c r="F872" s="153">
        <f t="shared" si="236"/>
        <v>1201.22</v>
      </c>
      <c r="G872" s="153">
        <f t="shared" si="236"/>
        <v>555.98</v>
      </c>
      <c r="H872" s="153">
        <f t="shared" si="236"/>
        <v>0</v>
      </c>
      <c r="I872" s="153">
        <f t="shared" si="236"/>
        <v>0</v>
      </c>
      <c r="J872" s="153">
        <f t="shared" si="236"/>
        <v>0</v>
      </c>
      <c r="K872" s="153">
        <f t="shared" si="236"/>
        <v>0</v>
      </c>
      <c r="L872" s="153">
        <f t="shared" si="236"/>
        <v>0</v>
      </c>
      <c r="M872" s="153">
        <f t="shared" si="236"/>
        <v>645.24</v>
      </c>
      <c r="N872" s="153">
        <f t="shared" si="236"/>
        <v>0</v>
      </c>
      <c r="O872" s="153">
        <f t="shared" si="236"/>
        <v>0</v>
      </c>
      <c r="P872" s="153">
        <f t="shared" si="236"/>
        <v>0</v>
      </c>
      <c r="Q872" s="153">
        <f t="shared" si="236"/>
        <v>0</v>
      </c>
      <c r="R872" s="153">
        <f t="shared" si="236"/>
        <v>0</v>
      </c>
      <c r="S872" s="153">
        <f t="shared" si="236"/>
        <v>0</v>
      </c>
    </row>
    <row r="873" ht="18" customHeight="1" spans="1:19">
      <c r="A873" s="160"/>
      <c r="B873" s="161" t="s">
        <v>148</v>
      </c>
      <c r="C873" s="162" t="s">
        <v>256</v>
      </c>
      <c r="D873" s="163">
        <f t="shared" si="224"/>
        <v>138.92</v>
      </c>
      <c r="E873" s="163">
        <f t="shared" si="225"/>
        <v>138.92</v>
      </c>
      <c r="F873" s="163">
        <f t="shared" si="226"/>
        <v>138.92</v>
      </c>
      <c r="G873" s="164">
        <v>138.92</v>
      </c>
      <c r="H873" s="165"/>
      <c r="I873" s="165"/>
      <c r="J873" s="165"/>
      <c r="K873" s="165"/>
      <c r="L873" s="165"/>
      <c r="M873" s="164"/>
      <c r="N873" s="165"/>
      <c r="O873" s="165"/>
      <c r="P873" s="149">
        <f t="shared" si="227"/>
        <v>0</v>
      </c>
      <c r="Q873" s="164"/>
      <c r="R873" s="164"/>
      <c r="S873" s="164"/>
    </row>
    <row r="874" ht="18" customHeight="1" spans="1:19">
      <c r="A874" s="160"/>
      <c r="B874" s="161" t="s">
        <v>152</v>
      </c>
      <c r="C874" s="162" t="s">
        <v>257</v>
      </c>
      <c r="D874" s="163">
        <f t="shared" si="224"/>
        <v>753.26</v>
      </c>
      <c r="E874" s="163">
        <f t="shared" si="225"/>
        <v>753.26</v>
      </c>
      <c r="F874" s="163">
        <f t="shared" si="226"/>
        <v>753.26</v>
      </c>
      <c r="G874" s="164">
        <v>108.02</v>
      </c>
      <c r="H874" s="165"/>
      <c r="I874" s="165"/>
      <c r="J874" s="165"/>
      <c r="K874" s="165"/>
      <c r="L874" s="165"/>
      <c r="M874" s="164">
        <v>645.24</v>
      </c>
      <c r="N874" s="165"/>
      <c r="O874" s="165"/>
      <c r="P874" s="149">
        <f t="shared" si="227"/>
        <v>0</v>
      </c>
      <c r="Q874" s="164"/>
      <c r="R874" s="164"/>
      <c r="S874" s="164"/>
    </row>
    <row r="875" ht="18" customHeight="1" spans="1:19">
      <c r="A875" s="160"/>
      <c r="B875" s="161" t="s">
        <v>162</v>
      </c>
      <c r="C875" s="162" t="s">
        <v>258</v>
      </c>
      <c r="D875" s="163">
        <f t="shared" si="224"/>
        <v>33.36</v>
      </c>
      <c r="E875" s="163">
        <f t="shared" si="225"/>
        <v>33.36</v>
      </c>
      <c r="F875" s="163">
        <f t="shared" si="226"/>
        <v>33.36</v>
      </c>
      <c r="G875" s="164">
        <v>33.36</v>
      </c>
      <c r="H875" s="165"/>
      <c r="I875" s="165"/>
      <c r="J875" s="165"/>
      <c r="K875" s="165"/>
      <c r="L875" s="165"/>
      <c r="M875" s="164"/>
      <c r="N875" s="165"/>
      <c r="O875" s="165"/>
      <c r="P875" s="149">
        <f t="shared" si="227"/>
        <v>0</v>
      </c>
      <c r="Q875" s="164"/>
      <c r="R875" s="164"/>
      <c r="S875" s="164"/>
    </row>
    <row r="876" ht="18" customHeight="1" spans="1:19">
      <c r="A876" s="160"/>
      <c r="B876" s="161" t="s">
        <v>168</v>
      </c>
      <c r="C876" s="162" t="s">
        <v>289</v>
      </c>
      <c r="D876" s="163">
        <f t="shared" si="224"/>
        <v>140.26</v>
      </c>
      <c r="E876" s="163">
        <f t="shared" si="225"/>
        <v>140.26</v>
      </c>
      <c r="F876" s="163">
        <f t="shared" si="226"/>
        <v>140.26</v>
      </c>
      <c r="G876" s="164">
        <v>140.26</v>
      </c>
      <c r="H876" s="165"/>
      <c r="I876" s="165"/>
      <c r="J876" s="165"/>
      <c r="K876" s="165"/>
      <c r="L876" s="165"/>
      <c r="M876" s="164"/>
      <c r="N876" s="165"/>
      <c r="O876" s="165"/>
      <c r="P876" s="149">
        <f t="shared" si="227"/>
        <v>0</v>
      </c>
      <c r="Q876" s="164"/>
      <c r="R876" s="164"/>
      <c r="S876" s="164"/>
    </row>
    <row r="877" ht="18" customHeight="1" spans="1:19">
      <c r="A877" s="160"/>
      <c r="B877" s="161" t="s">
        <v>172</v>
      </c>
      <c r="C877" s="162" t="s">
        <v>259</v>
      </c>
      <c r="D877" s="163">
        <f t="shared" si="224"/>
        <v>53.43</v>
      </c>
      <c r="E877" s="163">
        <f t="shared" si="225"/>
        <v>53.43</v>
      </c>
      <c r="F877" s="163">
        <f t="shared" si="226"/>
        <v>53.43</v>
      </c>
      <c r="G877" s="164">
        <v>53.43</v>
      </c>
      <c r="H877" s="165"/>
      <c r="I877" s="165"/>
      <c r="J877" s="165"/>
      <c r="K877" s="165"/>
      <c r="L877" s="165"/>
      <c r="M877" s="164"/>
      <c r="N877" s="165"/>
      <c r="O877" s="165"/>
      <c r="P877" s="149">
        <f t="shared" si="227"/>
        <v>0</v>
      </c>
      <c r="Q877" s="164"/>
      <c r="R877" s="164"/>
      <c r="S877" s="164"/>
    </row>
    <row r="878" ht="18" customHeight="1" spans="1:19">
      <c r="A878" s="160"/>
      <c r="B878" s="161" t="s">
        <v>125</v>
      </c>
      <c r="C878" s="162" t="s">
        <v>260</v>
      </c>
      <c r="D878" s="163">
        <f t="shared" si="224"/>
        <v>43.08</v>
      </c>
      <c r="E878" s="163">
        <f t="shared" si="225"/>
        <v>43.08</v>
      </c>
      <c r="F878" s="163">
        <f t="shared" si="226"/>
        <v>43.08</v>
      </c>
      <c r="G878" s="164">
        <v>43.08</v>
      </c>
      <c r="H878" s="165"/>
      <c r="I878" s="165"/>
      <c r="J878" s="165"/>
      <c r="K878" s="165"/>
      <c r="L878" s="165"/>
      <c r="M878" s="164"/>
      <c r="N878" s="165"/>
      <c r="O878" s="165"/>
      <c r="P878" s="149">
        <f t="shared" si="227"/>
        <v>0</v>
      </c>
      <c r="Q878" s="164"/>
      <c r="R878" s="164"/>
      <c r="S878" s="164"/>
    </row>
    <row r="879" ht="18" customHeight="1" spans="1:19">
      <c r="A879" s="160"/>
      <c r="B879" s="161" t="s">
        <v>127</v>
      </c>
      <c r="C879" s="162" t="s">
        <v>261</v>
      </c>
      <c r="D879" s="163">
        <f t="shared" si="224"/>
        <v>4.9</v>
      </c>
      <c r="E879" s="163">
        <f t="shared" si="225"/>
        <v>4.9</v>
      </c>
      <c r="F879" s="163">
        <f t="shared" si="226"/>
        <v>4.9</v>
      </c>
      <c r="G879" s="164">
        <v>4.9</v>
      </c>
      <c r="H879" s="165"/>
      <c r="I879" s="165"/>
      <c r="J879" s="165"/>
      <c r="K879" s="165"/>
      <c r="L879" s="165"/>
      <c r="M879" s="164"/>
      <c r="N879" s="165"/>
      <c r="O879" s="165"/>
      <c r="P879" s="149">
        <f t="shared" si="227"/>
        <v>0</v>
      </c>
      <c r="Q879" s="164"/>
      <c r="R879" s="164"/>
      <c r="S879" s="164"/>
    </row>
    <row r="880" ht="18" customHeight="1" spans="1:19">
      <c r="A880" s="160"/>
      <c r="B880" s="161"/>
      <c r="C880" s="162" t="s">
        <v>262</v>
      </c>
      <c r="D880" s="163">
        <f t="shared" si="224"/>
        <v>0.99</v>
      </c>
      <c r="E880" s="163">
        <f t="shared" si="225"/>
        <v>0.99</v>
      </c>
      <c r="F880" s="163">
        <f t="shared" si="226"/>
        <v>0.99</v>
      </c>
      <c r="G880" s="164">
        <v>0.99</v>
      </c>
      <c r="H880" s="165"/>
      <c r="I880" s="165"/>
      <c r="J880" s="165"/>
      <c r="K880" s="165"/>
      <c r="L880" s="165"/>
      <c r="M880" s="164"/>
      <c r="N880" s="165"/>
      <c r="O880" s="165"/>
      <c r="P880" s="149">
        <f t="shared" si="227"/>
        <v>0</v>
      </c>
      <c r="Q880" s="164"/>
      <c r="R880" s="164"/>
      <c r="S880" s="164"/>
    </row>
    <row r="881" ht="18" customHeight="1" spans="1:19">
      <c r="A881" s="160"/>
      <c r="B881" s="161"/>
      <c r="C881" s="162" t="s">
        <v>263</v>
      </c>
      <c r="D881" s="163">
        <f t="shared" si="224"/>
        <v>2.04</v>
      </c>
      <c r="E881" s="163">
        <f t="shared" si="225"/>
        <v>2.04</v>
      </c>
      <c r="F881" s="163">
        <f t="shared" si="226"/>
        <v>2.04</v>
      </c>
      <c r="G881" s="164">
        <v>2.04</v>
      </c>
      <c r="H881" s="165"/>
      <c r="I881" s="165"/>
      <c r="J881" s="165"/>
      <c r="K881" s="165"/>
      <c r="L881" s="165"/>
      <c r="M881" s="164"/>
      <c r="N881" s="165"/>
      <c r="O881" s="165"/>
      <c r="P881" s="149">
        <f t="shared" si="227"/>
        <v>0</v>
      </c>
      <c r="Q881" s="164"/>
      <c r="R881" s="164"/>
      <c r="S881" s="164"/>
    </row>
    <row r="882" ht="18" customHeight="1" spans="1:19">
      <c r="A882" s="160"/>
      <c r="B882" s="161"/>
      <c r="C882" s="162" t="s">
        <v>264</v>
      </c>
      <c r="D882" s="163">
        <f t="shared" si="224"/>
        <v>1.87</v>
      </c>
      <c r="E882" s="163">
        <f t="shared" si="225"/>
        <v>1.87</v>
      </c>
      <c r="F882" s="163">
        <f t="shared" si="226"/>
        <v>1.87</v>
      </c>
      <c r="G882" s="164">
        <v>1.87</v>
      </c>
      <c r="H882" s="165"/>
      <c r="I882" s="165"/>
      <c r="J882" s="165"/>
      <c r="K882" s="165"/>
      <c r="L882" s="165"/>
      <c r="M882" s="164"/>
      <c r="N882" s="165"/>
      <c r="O882" s="165"/>
      <c r="P882" s="149">
        <f t="shared" si="227"/>
        <v>0</v>
      </c>
      <c r="Q882" s="164"/>
      <c r="R882" s="164"/>
      <c r="S882" s="164"/>
    </row>
    <row r="883" ht="18" customHeight="1" spans="1:19">
      <c r="A883" s="160"/>
      <c r="B883" s="161" t="s">
        <v>128</v>
      </c>
      <c r="C883" s="162" t="s">
        <v>265</v>
      </c>
      <c r="D883" s="163">
        <f t="shared" si="224"/>
        <v>34.01</v>
      </c>
      <c r="E883" s="163">
        <f t="shared" si="225"/>
        <v>34.01</v>
      </c>
      <c r="F883" s="163">
        <f t="shared" si="226"/>
        <v>34.01</v>
      </c>
      <c r="G883" s="164">
        <v>34.01</v>
      </c>
      <c r="H883" s="165"/>
      <c r="I883" s="165"/>
      <c r="J883" s="165"/>
      <c r="K883" s="165"/>
      <c r="L883" s="165"/>
      <c r="M883" s="164"/>
      <c r="N883" s="165"/>
      <c r="O883" s="165"/>
      <c r="P883" s="149">
        <f t="shared" si="227"/>
        <v>0</v>
      </c>
      <c r="Q883" s="164"/>
      <c r="R883" s="164"/>
      <c r="S883" s="164"/>
    </row>
    <row r="884" s="125" customFormat="1" ht="18" customHeight="1" spans="1:19">
      <c r="A884" s="157" t="s">
        <v>266</v>
      </c>
      <c r="B884" s="158"/>
      <c r="C884" s="159" t="s">
        <v>267</v>
      </c>
      <c r="D884" s="153">
        <f>SUM(D885:D893)</f>
        <v>1529.71</v>
      </c>
      <c r="E884" s="153">
        <f t="shared" ref="E884:S884" si="237">SUM(E885:E893)</f>
        <v>1520.19</v>
      </c>
      <c r="F884" s="153">
        <f t="shared" si="237"/>
        <v>1482.19</v>
      </c>
      <c r="G884" s="153">
        <f t="shared" si="237"/>
        <v>24.05</v>
      </c>
      <c r="H884" s="153">
        <f t="shared" si="237"/>
        <v>0</v>
      </c>
      <c r="I884" s="153">
        <f t="shared" si="237"/>
        <v>0</v>
      </c>
      <c r="J884" s="153">
        <f t="shared" si="237"/>
        <v>0</v>
      </c>
      <c r="K884" s="153">
        <f t="shared" si="237"/>
        <v>0</v>
      </c>
      <c r="L884" s="153">
        <f t="shared" si="237"/>
        <v>0</v>
      </c>
      <c r="M884" s="153">
        <f t="shared" si="237"/>
        <v>1458.14</v>
      </c>
      <c r="N884" s="153">
        <f t="shared" si="237"/>
        <v>38</v>
      </c>
      <c r="O884" s="153">
        <f t="shared" si="237"/>
        <v>0</v>
      </c>
      <c r="P884" s="153">
        <f t="shared" si="237"/>
        <v>9.52</v>
      </c>
      <c r="Q884" s="153">
        <f t="shared" si="237"/>
        <v>9.52</v>
      </c>
      <c r="R884" s="153">
        <f t="shared" si="237"/>
        <v>0</v>
      </c>
      <c r="S884" s="153">
        <f t="shared" si="237"/>
        <v>0</v>
      </c>
    </row>
    <row r="885" ht="18" customHeight="1" spans="1:19">
      <c r="A885" s="160"/>
      <c r="B885" s="161" t="s">
        <v>148</v>
      </c>
      <c r="C885" s="162" t="s">
        <v>268</v>
      </c>
      <c r="D885" s="163">
        <f t="shared" si="224"/>
        <v>659.71</v>
      </c>
      <c r="E885" s="163">
        <f t="shared" si="225"/>
        <v>659.71</v>
      </c>
      <c r="F885" s="163">
        <f t="shared" si="226"/>
        <v>621.71</v>
      </c>
      <c r="G885" s="164">
        <v>9.57</v>
      </c>
      <c r="H885" s="165"/>
      <c r="I885" s="165"/>
      <c r="J885" s="165"/>
      <c r="K885" s="165"/>
      <c r="L885" s="165"/>
      <c r="M885" s="164">
        <v>612.14</v>
      </c>
      <c r="N885" s="165">
        <v>38</v>
      </c>
      <c r="O885" s="165"/>
      <c r="P885" s="149">
        <f t="shared" si="227"/>
        <v>0</v>
      </c>
      <c r="Q885" s="164"/>
      <c r="R885" s="164"/>
      <c r="S885" s="164"/>
    </row>
    <row r="886" ht="18" customHeight="1" spans="1:19">
      <c r="A886" s="160"/>
      <c r="B886" s="161" t="s">
        <v>152</v>
      </c>
      <c r="C886" s="162" t="s">
        <v>290</v>
      </c>
      <c r="D886" s="163">
        <f t="shared" si="224"/>
        <v>0.3</v>
      </c>
      <c r="E886" s="163">
        <f t="shared" si="225"/>
        <v>0.3</v>
      </c>
      <c r="F886" s="163">
        <f t="shared" si="226"/>
        <v>0.3</v>
      </c>
      <c r="G886" s="164">
        <v>0.3</v>
      </c>
      <c r="H886" s="165"/>
      <c r="I886" s="165"/>
      <c r="J886" s="165"/>
      <c r="K886" s="165"/>
      <c r="L886" s="165"/>
      <c r="M886" s="164"/>
      <c r="N886" s="165"/>
      <c r="O886" s="165"/>
      <c r="P886" s="149">
        <f t="shared" si="227"/>
        <v>0</v>
      </c>
      <c r="Q886" s="164"/>
      <c r="R886" s="164"/>
      <c r="S886" s="164"/>
    </row>
    <row r="887" ht="18" customHeight="1" spans="1:19">
      <c r="A887" s="160"/>
      <c r="B887" s="161" t="s">
        <v>126</v>
      </c>
      <c r="C887" s="162" t="s">
        <v>270</v>
      </c>
      <c r="D887" s="163">
        <f t="shared" si="224"/>
        <v>2.89</v>
      </c>
      <c r="E887" s="163">
        <f t="shared" si="225"/>
        <v>2.89</v>
      </c>
      <c r="F887" s="163">
        <f t="shared" si="226"/>
        <v>2.89</v>
      </c>
      <c r="G887" s="164">
        <v>2.89</v>
      </c>
      <c r="H887" s="165"/>
      <c r="I887" s="165"/>
      <c r="J887" s="165"/>
      <c r="K887" s="165"/>
      <c r="L887" s="165"/>
      <c r="M887" s="164"/>
      <c r="N887" s="165"/>
      <c r="O887" s="165"/>
      <c r="P887" s="149">
        <f t="shared" si="227"/>
        <v>0</v>
      </c>
      <c r="Q887" s="164"/>
      <c r="R887" s="164"/>
      <c r="S887" s="164"/>
    </row>
    <row r="888" ht="18" customHeight="1" spans="1:19">
      <c r="A888" s="160"/>
      <c r="B888" s="161" t="s">
        <v>130</v>
      </c>
      <c r="C888" s="162" t="s">
        <v>271</v>
      </c>
      <c r="D888" s="163">
        <f t="shared" si="224"/>
        <v>0.5</v>
      </c>
      <c r="E888" s="163">
        <f t="shared" si="225"/>
        <v>0.5</v>
      </c>
      <c r="F888" s="163">
        <f t="shared" si="226"/>
        <v>0.5</v>
      </c>
      <c r="G888" s="164">
        <v>0.5</v>
      </c>
      <c r="H888" s="165"/>
      <c r="I888" s="165"/>
      <c r="J888" s="165"/>
      <c r="K888" s="165"/>
      <c r="L888" s="165"/>
      <c r="M888" s="164"/>
      <c r="N888" s="165"/>
      <c r="O888" s="165"/>
      <c r="P888" s="149">
        <f t="shared" si="227"/>
        <v>0</v>
      </c>
      <c r="Q888" s="164"/>
      <c r="R888" s="164"/>
      <c r="S888" s="164"/>
    </row>
    <row r="889" ht="18" customHeight="1" spans="1:19">
      <c r="A889" s="160"/>
      <c r="B889" s="161" t="s">
        <v>131</v>
      </c>
      <c r="C889" s="162" t="s">
        <v>272</v>
      </c>
      <c r="D889" s="163">
        <f t="shared" si="224"/>
        <v>353</v>
      </c>
      <c r="E889" s="163">
        <f t="shared" si="225"/>
        <v>353</v>
      </c>
      <c r="F889" s="163">
        <f t="shared" si="226"/>
        <v>353</v>
      </c>
      <c r="G889" s="164">
        <v>2</v>
      </c>
      <c r="H889" s="165"/>
      <c r="I889" s="165"/>
      <c r="J889" s="165"/>
      <c r="K889" s="165"/>
      <c r="L889" s="165"/>
      <c r="M889" s="164">
        <v>351</v>
      </c>
      <c r="N889" s="165"/>
      <c r="O889" s="165"/>
      <c r="P889" s="149">
        <f t="shared" si="227"/>
        <v>0</v>
      </c>
      <c r="Q889" s="164"/>
      <c r="R889" s="164"/>
      <c r="S889" s="164"/>
    </row>
    <row r="890" ht="18" customHeight="1" spans="1:19">
      <c r="A890" s="160"/>
      <c r="B890" s="161" t="s">
        <v>141</v>
      </c>
      <c r="C890" s="162" t="s">
        <v>274</v>
      </c>
      <c r="D890" s="163">
        <f t="shared" si="224"/>
        <v>10.22</v>
      </c>
      <c r="E890" s="163">
        <f t="shared" si="225"/>
        <v>0.7</v>
      </c>
      <c r="F890" s="163">
        <f t="shared" si="226"/>
        <v>0.7</v>
      </c>
      <c r="G890" s="164">
        <v>0.7</v>
      </c>
      <c r="H890" s="165"/>
      <c r="I890" s="165"/>
      <c r="J890" s="165"/>
      <c r="K890" s="165"/>
      <c r="L890" s="165"/>
      <c r="M890" s="164"/>
      <c r="N890" s="165"/>
      <c r="O890" s="165"/>
      <c r="P890" s="149">
        <f t="shared" si="227"/>
        <v>9.52</v>
      </c>
      <c r="Q890" s="164">
        <v>9.52</v>
      </c>
      <c r="R890" s="164"/>
      <c r="S890" s="164"/>
    </row>
    <row r="891" ht="18" customHeight="1" spans="1:19">
      <c r="A891" s="160"/>
      <c r="B891" s="161" t="s">
        <v>143</v>
      </c>
      <c r="C891" s="162" t="s">
        <v>275</v>
      </c>
      <c r="D891" s="163">
        <f t="shared" si="224"/>
        <v>8</v>
      </c>
      <c r="E891" s="163">
        <f t="shared" si="225"/>
        <v>8</v>
      </c>
      <c r="F891" s="163">
        <f t="shared" si="226"/>
        <v>8</v>
      </c>
      <c r="G891" s="164">
        <v>8</v>
      </c>
      <c r="H891" s="165"/>
      <c r="I891" s="165"/>
      <c r="J891" s="165"/>
      <c r="K891" s="165"/>
      <c r="L891" s="165"/>
      <c r="M891" s="164"/>
      <c r="N891" s="165"/>
      <c r="O891" s="165"/>
      <c r="P891" s="149">
        <f t="shared" si="227"/>
        <v>0</v>
      </c>
      <c r="Q891" s="164"/>
      <c r="R891" s="164"/>
      <c r="S891" s="164"/>
    </row>
    <row r="892" ht="18" customHeight="1" spans="1:19">
      <c r="A892" s="160"/>
      <c r="B892" s="161" t="s">
        <v>276</v>
      </c>
      <c r="C892" s="162" t="s">
        <v>277</v>
      </c>
      <c r="D892" s="163">
        <f t="shared" si="224"/>
        <v>0.09</v>
      </c>
      <c r="E892" s="163">
        <f t="shared" si="225"/>
        <v>0.09</v>
      </c>
      <c r="F892" s="163">
        <f t="shared" si="226"/>
        <v>0.09</v>
      </c>
      <c r="G892" s="164">
        <v>0.09</v>
      </c>
      <c r="H892" s="165"/>
      <c r="I892" s="165"/>
      <c r="J892" s="165"/>
      <c r="K892" s="165"/>
      <c r="L892" s="165"/>
      <c r="M892" s="164"/>
      <c r="N892" s="165"/>
      <c r="O892" s="165"/>
      <c r="P892" s="149">
        <f t="shared" si="227"/>
        <v>0</v>
      </c>
      <c r="Q892" s="164"/>
      <c r="R892" s="164"/>
      <c r="S892" s="164"/>
    </row>
    <row r="893" ht="18" customHeight="1" spans="1:19">
      <c r="A893" s="160"/>
      <c r="B893" s="161" t="s">
        <v>215</v>
      </c>
      <c r="C893" s="162" t="s">
        <v>323</v>
      </c>
      <c r="D893" s="163">
        <f t="shared" si="224"/>
        <v>495</v>
      </c>
      <c r="E893" s="163">
        <f t="shared" si="225"/>
        <v>495</v>
      </c>
      <c r="F893" s="163">
        <f t="shared" si="226"/>
        <v>495</v>
      </c>
      <c r="G893" s="164"/>
      <c r="H893" s="165"/>
      <c r="I893" s="165"/>
      <c r="J893" s="165"/>
      <c r="K893" s="165"/>
      <c r="L893" s="165"/>
      <c r="M893" s="164">
        <v>495</v>
      </c>
      <c r="N893" s="165"/>
      <c r="O893" s="165"/>
      <c r="P893" s="149">
        <f t="shared" si="227"/>
        <v>0</v>
      </c>
      <c r="Q893" s="164"/>
      <c r="R893" s="164"/>
      <c r="S893" s="164"/>
    </row>
    <row r="894" s="125" customFormat="1" ht="18" customHeight="1" spans="1:19">
      <c r="A894" s="157" t="s">
        <v>283</v>
      </c>
      <c r="B894" s="158"/>
      <c r="C894" s="159" t="s">
        <v>284</v>
      </c>
      <c r="D894" s="153">
        <f>SUM(D895:D898)</f>
        <v>374.32</v>
      </c>
      <c r="E894" s="153">
        <f t="shared" ref="E894:S894" si="238">SUM(E895:E898)</f>
        <v>374.32</v>
      </c>
      <c r="F894" s="153">
        <f t="shared" si="238"/>
        <v>374.32</v>
      </c>
      <c r="G894" s="153">
        <f t="shared" si="238"/>
        <v>42.93</v>
      </c>
      <c r="H894" s="153">
        <f t="shared" si="238"/>
        <v>0</v>
      </c>
      <c r="I894" s="153">
        <f t="shared" si="238"/>
        <v>0</v>
      </c>
      <c r="J894" s="153">
        <f t="shared" si="238"/>
        <v>0</v>
      </c>
      <c r="K894" s="153">
        <f t="shared" si="238"/>
        <v>0</v>
      </c>
      <c r="L894" s="153">
        <f t="shared" si="238"/>
        <v>0</v>
      </c>
      <c r="M894" s="153">
        <f t="shared" si="238"/>
        <v>331.39</v>
      </c>
      <c r="N894" s="153">
        <f t="shared" si="238"/>
        <v>0</v>
      </c>
      <c r="O894" s="153">
        <f t="shared" si="238"/>
        <v>0</v>
      </c>
      <c r="P894" s="153">
        <f t="shared" si="238"/>
        <v>0</v>
      </c>
      <c r="Q894" s="153">
        <f t="shared" si="238"/>
        <v>0</v>
      </c>
      <c r="R894" s="153">
        <f t="shared" si="238"/>
        <v>0</v>
      </c>
      <c r="S894" s="153">
        <f t="shared" si="238"/>
        <v>0</v>
      </c>
    </row>
    <row r="895" ht="18" customHeight="1" spans="1:19">
      <c r="A895" s="160"/>
      <c r="B895" s="161" t="s">
        <v>152</v>
      </c>
      <c r="C895" s="162" t="s">
        <v>285</v>
      </c>
      <c r="D895" s="163">
        <f t="shared" si="224"/>
        <v>211.06</v>
      </c>
      <c r="E895" s="163">
        <f t="shared" si="225"/>
        <v>211.06</v>
      </c>
      <c r="F895" s="163">
        <f t="shared" si="226"/>
        <v>211.06</v>
      </c>
      <c r="G895" s="164">
        <v>41.8</v>
      </c>
      <c r="H895" s="165"/>
      <c r="I895" s="165"/>
      <c r="J895" s="165"/>
      <c r="K895" s="165"/>
      <c r="L895" s="165"/>
      <c r="M895" s="164">
        <v>169.26</v>
      </c>
      <c r="N895" s="165"/>
      <c r="O895" s="165"/>
      <c r="P895" s="149">
        <f t="shared" si="227"/>
        <v>0</v>
      </c>
      <c r="Q895" s="164"/>
      <c r="R895" s="164"/>
      <c r="S895" s="164"/>
    </row>
    <row r="896" ht="18" customHeight="1" spans="1:19">
      <c r="A896" s="160"/>
      <c r="B896" s="161" t="s">
        <v>227</v>
      </c>
      <c r="C896" s="162" t="s">
        <v>297</v>
      </c>
      <c r="D896" s="163">
        <f t="shared" si="224"/>
        <v>0.87</v>
      </c>
      <c r="E896" s="163">
        <f t="shared" si="225"/>
        <v>0.87</v>
      </c>
      <c r="F896" s="163">
        <f t="shared" si="226"/>
        <v>0.87</v>
      </c>
      <c r="G896" s="164">
        <v>0.87</v>
      </c>
      <c r="H896" s="165"/>
      <c r="I896" s="165"/>
      <c r="J896" s="165"/>
      <c r="K896" s="165"/>
      <c r="L896" s="165"/>
      <c r="M896" s="164"/>
      <c r="N896" s="165"/>
      <c r="O896" s="165"/>
      <c r="P896" s="149">
        <f t="shared" si="227"/>
        <v>0</v>
      </c>
      <c r="Q896" s="164"/>
      <c r="R896" s="164"/>
      <c r="S896" s="164"/>
    </row>
    <row r="897" ht="18" customHeight="1" spans="1:19">
      <c r="A897" s="160"/>
      <c r="B897" s="161" t="s">
        <v>172</v>
      </c>
      <c r="C897" s="162" t="s">
        <v>298</v>
      </c>
      <c r="D897" s="163">
        <f t="shared" si="224"/>
        <v>162.13</v>
      </c>
      <c r="E897" s="163">
        <f t="shared" si="225"/>
        <v>162.13</v>
      </c>
      <c r="F897" s="163">
        <f t="shared" si="226"/>
        <v>162.13</v>
      </c>
      <c r="G897" s="164"/>
      <c r="H897" s="165"/>
      <c r="I897" s="165"/>
      <c r="J897" s="165"/>
      <c r="K897" s="165"/>
      <c r="L897" s="165"/>
      <c r="M897" s="164">
        <v>162.13</v>
      </c>
      <c r="N897" s="165"/>
      <c r="O897" s="165"/>
      <c r="P897" s="149">
        <f t="shared" si="227"/>
        <v>0</v>
      </c>
      <c r="Q897" s="164"/>
      <c r="R897" s="164"/>
      <c r="S897" s="164"/>
    </row>
    <row r="898" ht="18" customHeight="1" spans="1:19">
      <c r="A898" s="160"/>
      <c r="B898" s="161" t="s">
        <v>215</v>
      </c>
      <c r="C898" s="162" t="s">
        <v>286</v>
      </c>
      <c r="D898" s="163">
        <f t="shared" si="224"/>
        <v>0.26</v>
      </c>
      <c r="E898" s="163">
        <f t="shared" si="225"/>
        <v>0.26</v>
      </c>
      <c r="F898" s="163">
        <f t="shared" si="226"/>
        <v>0.26</v>
      </c>
      <c r="G898" s="164">
        <v>0.26</v>
      </c>
      <c r="H898" s="165"/>
      <c r="I898" s="165"/>
      <c r="J898" s="165"/>
      <c r="K898" s="165"/>
      <c r="L898" s="165"/>
      <c r="M898" s="164"/>
      <c r="N898" s="165"/>
      <c r="O898" s="165"/>
      <c r="P898" s="149">
        <f t="shared" si="227"/>
        <v>0</v>
      </c>
      <c r="Q898" s="164"/>
      <c r="R898" s="164"/>
      <c r="S898" s="164"/>
    </row>
  </sheetData>
  <mergeCells count="52">
    <mergeCell ref="A2:S2"/>
    <mergeCell ref="R3:S3"/>
    <mergeCell ref="D4:S4"/>
    <mergeCell ref="E5:O5"/>
    <mergeCell ref="F6:M6"/>
    <mergeCell ref="A9:C9"/>
    <mergeCell ref="A10:C10"/>
    <mergeCell ref="A38:C38"/>
    <mergeCell ref="A70:C70"/>
    <mergeCell ref="A95:C95"/>
    <mergeCell ref="A125:C125"/>
    <mergeCell ref="A156:C156"/>
    <mergeCell ref="A186:C186"/>
    <mergeCell ref="A217:C217"/>
    <mergeCell ref="A241:C241"/>
    <mergeCell ref="A263:C263"/>
    <mergeCell ref="A286:C286"/>
    <mergeCell ref="A307:C307"/>
    <mergeCell ref="A328:C328"/>
    <mergeCell ref="A353:C353"/>
    <mergeCell ref="A386:C386"/>
    <mergeCell ref="A411:C411"/>
    <mergeCell ref="A432:C432"/>
    <mergeCell ref="A455:C455"/>
    <mergeCell ref="A479:C479"/>
    <mergeCell ref="A503:C503"/>
    <mergeCell ref="A525:C525"/>
    <mergeCell ref="A547:C547"/>
    <mergeCell ref="A569:C569"/>
    <mergeCell ref="A592:C592"/>
    <mergeCell ref="A616:C616"/>
    <mergeCell ref="A640:C640"/>
    <mergeCell ref="A663:C663"/>
    <mergeCell ref="A686:C686"/>
    <mergeCell ref="A710:C710"/>
    <mergeCell ref="A733:C733"/>
    <mergeCell ref="A750:C750"/>
    <mergeCell ref="A773:C773"/>
    <mergeCell ref="A797:C797"/>
    <mergeCell ref="A821:C821"/>
    <mergeCell ref="A844:C844"/>
    <mergeCell ref="A865:C865"/>
    <mergeCell ref="A871:C871"/>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4"/>
  <sheetViews>
    <sheetView workbookViewId="0">
      <selection activeCell="A21" sqref="A21:D21"/>
    </sheetView>
  </sheetViews>
  <sheetFormatPr defaultColWidth="9" defaultRowHeight="13.5" outlineLevelCol="6"/>
  <cols>
    <col min="1" max="3" width="6.375" customWidth="1"/>
    <col min="4" max="4" width="50.125" customWidth="1"/>
    <col min="5" max="7" width="14.75" customWidth="1"/>
  </cols>
  <sheetData>
    <row r="1" ht="38.1" customHeight="1" spans="1:7">
      <c r="A1" s="3" t="s">
        <v>337</v>
      </c>
      <c r="B1" s="3"/>
      <c r="C1" s="3"/>
      <c r="D1" s="3"/>
      <c r="E1" s="3"/>
      <c r="F1" s="3"/>
      <c r="G1" s="3"/>
    </row>
    <row r="2" spans="1:7">
      <c r="A2" s="4" t="s">
        <v>338</v>
      </c>
      <c r="B2" s="117"/>
      <c r="C2" s="117"/>
      <c r="D2" s="117"/>
      <c r="E2" s="1"/>
      <c r="F2" s="1"/>
      <c r="G2" s="27" t="s">
        <v>2</v>
      </c>
    </row>
    <row r="3" ht="19.5" customHeight="1" spans="1:7">
      <c r="A3" s="101" t="s">
        <v>339</v>
      </c>
      <c r="B3" s="101"/>
      <c r="C3" s="101"/>
      <c r="D3" s="101"/>
      <c r="E3" s="99" t="s">
        <v>340</v>
      </c>
      <c r="F3" s="100"/>
      <c r="G3" s="102"/>
    </row>
    <row r="4" ht="19.5" customHeight="1" spans="1:7">
      <c r="A4" s="103" t="s">
        <v>106</v>
      </c>
      <c r="B4" s="103" t="s">
        <v>107</v>
      </c>
      <c r="C4" s="103" t="s">
        <v>108</v>
      </c>
      <c r="D4" s="103" t="s">
        <v>341</v>
      </c>
      <c r="E4" s="8" t="s">
        <v>100</v>
      </c>
      <c r="F4" s="8" t="s">
        <v>94</v>
      </c>
      <c r="G4" s="8" t="s">
        <v>95</v>
      </c>
    </row>
    <row r="5" ht="19.5" customHeight="1" spans="1:7">
      <c r="A5" s="103" t="s">
        <v>116</v>
      </c>
      <c r="B5" s="103" t="s">
        <v>117</v>
      </c>
      <c r="C5" s="103" t="s">
        <v>118</v>
      </c>
      <c r="D5" s="103" t="s">
        <v>119</v>
      </c>
      <c r="E5" s="103" t="s">
        <v>120</v>
      </c>
      <c r="F5" s="103" t="s">
        <v>121</v>
      </c>
      <c r="G5" s="103" t="s">
        <v>122</v>
      </c>
    </row>
    <row r="6" ht="19.5" customHeight="1" spans="1:7">
      <c r="A6" s="118" t="s">
        <v>342</v>
      </c>
      <c r="B6" s="119"/>
      <c r="C6" s="119"/>
      <c r="D6" s="120"/>
      <c r="E6" s="121">
        <f>SUM(E7,E17,E21)</f>
        <v>2395.8</v>
      </c>
      <c r="F6" s="121">
        <f t="shared" ref="F6:G6" si="0">SUM(F7,F17,F21)</f>
        <v>38</v>
      </c>
      <c r="G6" s="121">
        <f t="shared" si="0"/>
        <v>2357.8</v>
      </c>
    </row>
    <row r="7" ht="19.5" customHeight="1" spans="1:7">
      <c r="A7" s="122" t="s">
        <v>343</v>
      </c>
      <c r="B7" s="119"/>
      <c r="C7" s="119"/>
      <c r="D7" s="120"/>
      <c r="E7" s="121">
        <f>SUM(E8,E11)</f>
        <v>1688.34</v>
      </c>
      <c r="F7" s="121">
        <f t="shared" ref="F7:G7" si="1">SUM(F8,F11)</f>
        <v>38</v>
      </c>
      <c r="G7" s="121">
        <f t="shared" si="1"/>
        <v>1650.34</v>
      </c>
    </row>
    <row r="8" ht="19.5" customHeight="1" spans="1:7">
      <c r="A8" s="123" t="s">
        <v>344</v>
      </c>
      <c r="B8" s="124"/>
      <c r="C8" s="124"/>
      <c r="D8" s="124" t="s">
        <v>345</v>
      </c>
      <c r="E8" s="121">
        <f>SUM(E9)</f>
        <v>1548</v>
      </c>
      <c r="F8" s="121">
        <f t="shared" ref="F8:G8" si="2">SUM(F9)</f>
        <v>38</v>
      </c>
      <c r="G8" s="121">
        <f t="shared" si="2"/>
        <v>1510</v>
      </c>
    </row>
    <row r="9" ht="19.5" customHeight="1" spans="1:7">
      <c r="A9" s="124"/>
      <c r="B9" s="123" t="s">
        <v>346</v>
      </c>
      <c r="C9" s="124"/>
      <c r="D9" s="123" t="s">
        <v>347</v>
      </c>
      <c r="E9" s="121">
        <f>SUM(E10)</f>
        <v>1548</v>
      </c>
      <c r="F9" s="121">
        <f t="shared" ref="F9:G9" si="3">SUM(F10)</f>
        <v>38</v>
      </c>
      <c r="G9" s="121">
        <f t="shared" si="3"/>
        <v>1510</v>
      </c>
    </row>
    <row r="10" ht="19.5" customHeight="1" spans="1:7">
      <c r="A10" s="124"/>
      <c r="B10" s="124"/>
      <c r="C10" s="123" t="s">
        <v>348</v>
      </c>
      <c r="D10" s="123" t="s">
        <v>349</v>
      </c>
      <c r="E10" s="121">
        <f t="shared" ref="E10:E20" si="4">SUM(F10:G10)</f>
        <v>1548</v>
      </c>
      <c r="F10" s="121">
        <v>38</v>
      </c>
      <c r="G10" s="121">
        <v>1510</v>
      </c>
    </row>
    <row r="11" ht="19.5" customHeight="1" spans="1:7">
      <c r="A11" s="123" t="s">
        <v>350</v>
      </c>
      <c r="B11" s="124"/>
      <c r="C11" s="124"/>
      <c r="D11" s="124" t="s">
        <v>351</v>
      </c>
      <c r="E11" s="121">
        <f>SUM(E12)</f>
        <v>140.34</v>
      </c>
      <c r="F11" s="121">
        <f t="shared" ref="F11:G11" si="5">SUM(F12)</f>
        <v>0</v>
      </c>
      <c r="G11" s="121">
        <f t="shared" si="5"/>
        <v>140.34</v>
      </c>
    </row>
    <row r="12" ht="19.5" customHeight="1" spans="1:7">
      <c r="A12" s="123"/>
      <c r="B12" s="123" t="s">
        <v>352</v>
      </c>
      <c r="C12" s="124"/>
      <c r="D12" s="124" t="s">
        <v>353</v>
      </c>
      <c r="E12" s="121">
        <f>SUM(E13:E16)</f>
        <v>140.34</v>
      </c>
      <c r="F12" s="121">
        <f t="shared" ref="F12:G12" si="6">SUM(F13:F16)</f>
        <v>0</v>
      </c>
      <c r="G12" s="121">
        <f t="shared" si="6"/>
        <v>140.34</v>
      </c>
    </row>
    <row r="13" ht="19.5" customHeight="1" spans="1:7">
      <c r="A13" s="124"/>
      <c r="B13" s="124"/>
      <c r="C13" s="123" t="s">
        <v>354</v>
      </c>
      <c r="D13" s="123" t="s">
        <v>355</v>
      </c>
      <c r="E13" s="121">
        <f t="shared" si="4"/>
        <v>30</v>
      </c>
      <c r="F13" s="121"/>
      <c r="G13" s="121">
        <v>30</v>
      </c>
    </row>
    <row r="14" ht="19.5" customHeight="1" spans="1:7">
      <c r="A14" s="124"/>
      <c r="B14" s="124"/>
      <c r="C14" s="123" t="s">
        <v>356</v>
      </c>
      <c r="D14" s="123" t="s">
        <v>357</v>
      </c>
      <c r="E14" s="121">
        <f t="shared" si="4"/>
        <v>88.73</v>
      </c>
      <c r="F14" s="121"/>
      <c r="G14" s="121">
        <v>88.73</v>
      </c>
    </row>
    <row r="15" ht="19.5" customHeight="1" spans="1:7">
      <c r="A15" s="124"/>
      <c r="B15" s="124"/>
      <c r="C15" s="123" t="s">
        <v>358</v>
      </c>
      <c r="D15" s="123" t="s">
        <v>359</v>
      </c>
      <c r="E15" s="121">
        <f t="shared" si="4"/>
        <v>14</v>
      </c>
      <c r="F15" s="121"/>
      <c r="G15" s="121">
        <v>14</v>
      </c>
    </row>
    <row r="16" ht="19.5" customHeight="1" spans="1:7">
      <c r="A16" s="124"/>
      <c r="B16" s="124"/>
      <c r="C16" s="123" t="s">
        <v>348</v>
      </c>
      <c r="D16" s="123" t="s">
        <v>360</v>
      </c>
      <c r="E16" s="121">
        <f t="shared" si="4"/>
        <v>7.61</v>
      </c>
      <c r="F16" s="121"/>
      <c r="G16" s="121">
        <v>7.61</v>
      </c>
    </row>
    <row r="17" ht="19.5" customHeight="1" spans="1:7">
      <c r="A17" s="122" t="s">
        <v>361</v>
      </c>
      <c r="B17" s="119"/>
      <c r="C17" s="119"/>
      <c r="D17" s="120"/>
      <c r="E17" s="121">
        <f>SUM(E18)</f>
        <v>472.46</v>
      </c>
      <c r="F17" s="121">
        <f t="shared" ref="F17:G17" si="7">SUM(F18)</f>
        <v>0</v>
      </c>
      <c r="G17" s="121">
        <f t="shared" si="7"/>
        <v>472.46</v>
      </c>
    </row>
    <row r="18" ht="19.5" customHeight="1" spans="1:7">
      <c r="A18" s="123" t="s">
        <v>344</v>
      </c>
      <c r="B18" s="124"/>
      <c r="C18" s="124"/>
      <c r="D18" s="124" t="s">
        <v>345</v>
      </c>
      <c r="E18" s="121">
        <f>SUM(E19)</f>
        <v>472.46</v>
      </c>
      <c r="F18" s="121">
        <f t="shared" ref="F18:G19" si="8">SUM(F19)</f>
        <v>0</v>
      </c>
      <c r="G18" s="121">
        <f t="shared" si="8"/>
        <v>472.46</v>
      </c>
    </row>
    <row r="19" ht="19.5" customHeight="1" spans="1:7">
      <c r="A19" s="124"/>
      <c r="B19" s="123" t="s">
        <v>346</v>
      </c>
      <c r="C19" s="124"/>
      <c r="D19" s="124" t="s">
        <v>347</v>
      </c>
      <c r="E19" s="121">
        <f>SUM(E20)</f>
        <v>472.46</v>
      </c>
      <c r="F19" s="121">
        <f t="shared" si="8"/>
        <v>0</v>
      </c>
      <c r="G19" s="121">
        <f t="shared" si="8"/>
        <v>472.46</v>
      </c>
    </row>
    <row r="20" ht="19.5" customHeight="1" spans="1:7">
      <c r="A20" s="124"/>
      <c r="B20" s="124"/>
      <c r="C20" s="123" t="s">
        <v>348</v>
      </c>
      <c r="D20" s="124" t="s">
        <v>349</v>
      </c>
      <c r="E20" s="121">
        <f t="shared" si="4"/>
        <v>472.46</v>
      </c>
      <c r="F20" s="121"/>
      <c r="G20" s="121">
        <v>472.46</v>
      </c>
    </row>
    <row r="21" ht="19.5" customHeight="1" spans="1:7">
      <c r="A21" s="122" t="s">
        <v>362</v>
      </c>
      <c r="B21" s="119"/>
      <c r="C21" s="119"/>
      <c r="D21" s="120"/>
      <c r="E21" s="121">
        <f>SUM(E22)</f>
        <v>235</v>
      </c>
      <c r="F21" s="121">
        <f t="shared" ref="F21:G23" si="9">SUM(F22)</f>
        <v>0</v>
      </c>
      <c r="G21" s="121">
        <f t="shared" si="9"/>
        <v>235</v>
      </c>
    </row>
    <row r="22" ht="19.5" customHeight="1" spans="1:7">
      <c r="A22" s="123" t="s">
        <v>344</v>
      </c>
      <c r="B22" s="124"/>
      <c r="C22" s="124"/>
      <c r="D22" s="124" t="s">
        <v>345</v>
      </c>
      <c r="E22" s="121">
        <f>SUM(E23)</f>
        <v>235</v>
      </c>
      <c r="F22" s="121">
        <f t="shared" si="9"/>
        <v>0</v>
      </c>
      <c r="G22" s="121">
        <f t="shared" si="9"/>
        <v>235</v>
      </c>
    </row>
    <row r="23" ht="19.5" customHeight="1" spans="1:7">
      <c r="A23" s="124"/>
      <c r="B23" s="123" t="s">
        <v>346</v>
      </c>
      <c r="C23" s="124"/>
      <c r="D23" s="124" t="s">
        <v>347</v>
      </c>
      <c r="E23" s="121">
        <f>SUM(E24)</f>
        <v>235</v>
      </c>
      <c r="F23" s="121">
        <f t="shared" si="9"/>
        <v>0</v>
      </c>
      <c r="G23" s="121">
        <f t="shared" si="9"/>
        <v>235</v>
      </c>
    </row>
    <row r="24" ht="19.5" customHeight="1" spans="1:7">
      <c r="A24" s="124"/>
      <c r="B24" s="124"/>
      <c r="C24" s="123" t="s">
        <v>348</v>
      </c>
      <c r="D24" s="124" t="s">
        <v>349</v>
      </c>
      <c r="E24" s="121">
        <f t="shared" ref="E24" si="10">SUM(F24:G24)</f>
        <v>235</v>
      </c>
      <c r="F24" s="121"/>
      <c r="G24" s="121">
        <v>235</v>
      </c>
    </row>
  </sheetData>
  <mergeCells count="7">
    <mergeCell ref="A1:G1"/>
    <mergeCell ref="A3:D3"/>
    <mergeCell ref="E3:G3"/>
    <mergeCell ref="A6:D6"/>
    <mergeCell ref="A7:D7"/>
    <mergeCell ref="A17:D17"/>
    <mergeCell ref="A21:D21"/>
  </mergeCells>
  <printOptions horizontalCentered="1"/>
  <pageMargins left="0.55" right="0.55" top="0.786805555555556" bottom="0.786805555555556"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autoPageBreaks="0"/>
  </sheetPr>
  <dimension ref="A1:R115"/>
  <sheetViews>
    <sheetView showZeros="0" workbookViewId="0">
      <selection activeCell="D13" sqref="D13"/>
    </sheetView>
  </sheetViews>
  <sheetFormatPr defaultColWidth="9" defaultRowHeight="13.5"/>
  <cols>
    <col min="1" max="1" width="10.75" customWidth="1"/>
    <col min="2" max="2" width="12" customWidth="1"/>
    <col min="3" max="3" width="22" customWidth="1"/>
    <col min="4" max="4" width="17.625" customWidth="1"/>
    <col min="5" max="5" width="14.5" customWidth="1"/>
    <col min="12" max="12" width="26.875" customWidth="1"/>
  </cols>
  <sheetData>
    <row r="1" ht="20.1" customHeight="1" spans="1:18">
      <c r="A1" s="97"/>
      <c r="B1" s="97"/>
      <c r="C1" s="97"/>
      <c r="D1" s="97"/>
      <c r="E1" s="97"/>
      <c r="F1" s="96"/>
      <c r="G1" s="96"/>
      <c r="H1" s="96"/>
      <c r="I1" s="96"/>
      <c r="J1" s="96"/>
      <c r="K1" s="96"/>
      <c r="L1" s="96"/>
      <c r="M1" s="96"/>
      <c r="N1" s="96"/>
      <c r="O1" s="96"/>
      <c r="P1" s="96"/>
      <c r="Q1" s="96"/>
      <c r="R1" s="96"/>
    </row>
    <row r="2" ht="39.95" customHeight="1" spans="1:18">
      <c r="A2" s="3" t="s">
        <v>363</v>
      </c>
      <c r="B2" s="3"/>
      <c r="C2" s="3"/>
      <c r="D2" s="3"/>
      <c r="E2" s="3"/>
      <c r="F2" s="3"/>
      <c r="G2" s="3"/>
      <c r="H2" s="3"/>
      <c r="I2" s="3"/>
      <c r="J2" s="3"/>
      <c r="K2" s="3"/>
      <c r="L2" s="3"/>
      <c r="M2" s="3"/>
      <c r="N2" s="3"/>
      <c r="O2" s="3"/>
      <c r="P2" s="3"/>
      <c r="Q2" s="3"/>
      <c r="R2" s="3"/>
    </row>
    <row r="3" s="96" customFormat="1" ht="24.75" customHeight="1" spans="1:18">
      <c r="A3" s="4" t="s">
        <v>1</v>
      </c>
      <c r="B3" s="98"/>
      <c r="C3" s="98"/>
      <c r="D3" s="31"/>
      <c r="E3" s="31"/>
      <c r="F3" s="31"/>
      <c r="G3" s="31"/>
      <c r="H3" s="31"/>
      <c r="I3" s="31"/>
      <c r="J3" s="98"/>
      <c r="K3" s="98"/>
      <c r="L3" s="98"/>
      <c r="M3" s="31"/>
      <c r="N3" s="31"/>
      <c r="O3" s="31"/>
      <c r="P3" s="31"/>
      <c r="Q3" s="110" t="s">
        <v>2</v>
      </c>
      <c r="R3" s="110"/>
    </row>
    <row r="4" ht="20.1" customHeight="1" spans="1:18">
      <c r="A4" s="99" t="s">
        <v>4</v>
      </c>
      <c r="B4" s="100"/>
      <c r="C4" s="100"/>
      <c r="D4" s="100"/>
      <c r="E4" s="100"/>
      <c r="F4" s="100"/>
      <c r="G4" s="100"/>
      <c r="H4" s="100"/>
      <c r="I4" s="102"/>
      <c r="J4" s="8" t="s">
        <v>4</v>
      </c>
      <c r="K4" s="8"/>
      <c r="L4" s="8"/>
      <c r="M4" s="8"/>
      <c r="N4" s="8"/>
      <c r="O4" s="8"/>
      <c r="P4" s="8"/>
      <c r="Q4" s="8"/>
      <c r="R4" s="8"/>
    </row>
    <row r="5" ht="30" customHeight="1" spans="1:18">
      <c r="A5" s="101" t="s">
        <v>364</v>
      </c>
      <c r="B5" s="101"/>
      <c r="C5" s="101"/>
      <c r="D5" s="99" t="s">
        <v>240</v>
      </c>
      <c r="E5" s="100"/>
      <c r="F5" s="102"/>
      <c r="G5" s="99" t="s">
        <v>365</v>
      </c>
      <c r="H5" s="100"/>
      <c r="I5" s="102"/>
      <c r="J5" s="101" t="s">
        <v>366</v>
      </c>
      <c r="K5" s="101"/>
      <c r="L5" s="101"/>
      <c r="M5" s="99" t="s">
        <v>240</v>
      </c>
      <c r="N5" s="100"/>
      <c r="O5" s="102"/>
      <c r="P5" s="99" t="s">
        <v>365</v>
      </c>
      <c r="Q5" s="100"/>
      <c r="R5" s="102"/>
    </row>
    <row r="6" spans="1:18">
      <c r="A6" s="103" t="s">
        <v>106</v>
      </c>
      <c r="B6" s="103" t="s">
        <v>107</v>
      </c>
      <c r="C6" s="103" t="s">
        <v>341</v>
      </c>
      <c r="D6" s="8" t="s">
        <v>104</v>
      </c>
      <c r="E6" s="8" t="s">
        <v>94</v>
      </c>
      <c r="F6" s="8" t="s">
        <v>95</v>
      </c>
      <c r="G6" s="8" t="s">
        <v>104</v>
      </c>
      <c r="H6" s="8" t="s">
        <v>94</v>
      </c>
      <c r="I6" s="8" t="s">
        <v>95</v>
      </c>
      <c r="J6" s="103" t="s">
        <v>106</v>
      </c>
      <c r="K6" s="103" t="s">
        <v>107</v>
      </c>
      <c r="L6" s="103" t="s">
        <v>341</v>
      </c>
      <c r="M6" s="8" t="s">
        <v>104</v>
      </c>
      <c r="N6" s="8" t="s">
        <v>94</v>
      </c>
      <c r="O6" s="8" t="s">
        <v>95</v>
      </c>
      <c r="P6" s="8" t="s">
        <v>104</v>
      </c>
      <c r="Q6" s="8" t="s">
        <v>94</v>
      </c>
      <c r="R6" s="8" t="s">
        <v>95</v>
      </c>
    </row>
    <row r="7" spans="1:18">
      <c r="A7" s="103" t="s">
        <v>116</v>
      </c>
      <c r="B7" s="103" t="s">
        <v>117</v>
      </c>
      <c r="C7" s="103" t="s">
        <v>118</v>
      </c>
      <c r="D7" s="103" t="s">
        <v>119</v>
      </c>
      <c r="E7" s="103" t="s">
        <v>120</v>
      </c>
      <c r="F7" s="103" t="s">
        <v>121</v>
      </c>
      <c r="G7" s="103" t="s">
        <v>122</v>
      </c>
      <c r="H7" s="103" t="s">
        <v>123</v>
      </c>
      <c r="I7" s="103" t="s">
        <v>124</v>
      </c>
      <c r="J7" s="103" t="s">
        <v>125</v>
      </c>
      <c r="K7" s="103" t="s">
        <v>126</v>
      </c>
      <c r="L7" s="103" t="s">
        <v>127</v>
      </c>
      <c r="M7" s="103" t="s">
        <v>128</v>
      </c>
      <c r="N7" s="103" t="s">
        <v>129</v>
      </c>
      <c r="O7" s="103" t="s">
        <v>130</v>
      </c>
      <c r="P7" s="103" t="s">
        <v>131</v>
      </c>
      <c r="Q7" s="103" t="s">
        <v>132</v>
      </c>
      <c r="R7" s="103" t="s">
        <v>133</v>
      </c>
    </row>
    <row r="8" spans="1:18">
      <c r="A8" s="104" t="s">
        <v>367</v>
      </c>
      <c r="B8" s="105" t="s">
        <v>368</v>
      </c>
      <c r="C8" s="106" t="s">
        <v>369</v>
      </c>
      <c r="D8" s="107">
        <f>SUM(D9:D12)</f>
        <v>2090.59</v>
      </c>
      <c r="E8" s="107">
        <f t="shared" ref="E8:I8" si="0">SUM(E9:E12)</f>
        <v>2052.59</v>
      </c>
      <c r="F8" s="107">
        <f t="shared" si="0"/>
        <v>38</v>
      </c>
      <c r="G8" s="107">
        <f>SUM(H8:I8)</f>
        <v>220</v>
      </c>
      <c r="H8" s="107">
        <f t="shared" si="0"/>
        <v>0</v>
      </c>
      <c r="I8" s="107">
        <f t="shared" si="0"/>
        <v>220</v>
      </c>
      <c r="J8" s="104" t="s">
        <v>370</v>
      </c>
      <c r="K8" s="104" t="s">
        <v>368</v>
      </c>
      <c r="L8" s="106" t="s">
        <v>101</v>
      </c>
      <c r="M8" s="107">
        <f>SUM(M9:M21)</f>
        <v>65961.29</v>
      </c>
      <c r="N8" s="107">
        <f t="shared" ref="N8:O8" si="1">SUM(N9:N21)</f>
        <v>65781.57</v>
      </c>
      <c r="O8" s="107">
        <f t="shared" si="1"/>
        <v>179.72</v>
      </c>
      <c r="P8" s="107">
        <f t="shared" ref="P8" si="2">SUM(P9:P21)</f>
        <v>220</v>
      </c>
      <c r="Q8" s="107">
        <f t="shared" ref="Q8" si="3">SUM(Q9:Q21)</f>
        <v>0</v>
      </c>
      <c r="R8" s="107">
        <f t="shared" ref="R8" si="4">SUM(R9:R21)</f>
        <v>220</v>
      </c>
    </row>
    <row r="9" spans="1:18">
      <c r="A9" s="105"/>
      <c r="B9" s="105" t="s">
        <v>371</v>
      </c>
      <c r="C9" s="108" t="s">
        <v>372</v>
      </c>
      <c r="D9" s="107">
        <f t="shared" ref="D9:D72" si="5">SUM(E9:F9)</f>
        <v>1647.76</v>
      </c>
      <c r="E9" s="107">
        <f>1002.52+645.24</f>
        <v>1647.76</v>
      </c>
      <c r="F9" s="107">
        <v>0</v>
      </c>
      <c r="G9" s="107">
        <f t="shared" ref="G9:G72" si="6">SUM(H9:I9)</f>
        <v>220</v>
      </c>
      <c r="H9" s="107"/>
      <c r="I9" s="107">
        <v>220</v>
      </c>
      <c r="J9" s="105"/>
      <c r="K9" s="105" t="s">
        <v>371</v>
      </c>
      <c r="L9" s="108" t="s">
        <v>373</v>
      </c>
      <c r="M9" s="107">
        <f t="shared" ref="M9:M72" si="7">SUM(N9:O9)</f>
        <v>15846.15</v>
      </c>
      <c r="N9" s="107">
        <v>15846.15</v>
      </c>
      <c r="O9" s="107">
        <v>0</v>
      </c>
      <c r="P9" s="107">
        <f t="shared" ref="P9:P72" si="8">SUM(Q9:R9)</f>
        <v>220</v>
      </c>
      <c r="Q9" s="107"/>
      <c r="R9" s="107">
        <v>220</v>
      </c>
    </row>
    <row r="10" spans="1:18">
      <c r="A10" s="105"/>
      <c r="B10" s="105" t="s">
        <v>374</v>
      </c>
      <c r="C10" s="108" t="s">
        <v>375</v>
      </c>
      <c r="D10" s="107">
        <f t="shared" si="5"/>
        <v>225.3</v>
      </c>
      <c r="E10" s="107">
        <v>187.3</v>
      </c>
      <c r="F10" s="107">
        <v>38</v>
      </c>
      <c r="G10" s="107">
        <f t="shared" si="6"/>
        <v>0</v>
      </c>
      <c r="H10" s="107"/>
      <c r="I10" s="107"/>
      <c r="J10" s="105"/>
      <c r="K10" s="105" t="s">
        <v>374</v>
      </c>
      <c r="L10" s="108" t="s">
        <v>376</v>
      </c>
      <c r="M10" s="107">
        <f t="shared" si="7"/>
        <v>8201.17</v>
      </c>
      <c r="N10" s="107">
        <f>7555.93+645.24</f>
        <v>8201.17</v>
      </c>
      <c r="O10" s="107">
        <v>0</v>
      </c>
      <c r="P10" s="107">
        <f t="shared" si="8"/>
        <v>0</v>
      </c>
      <c r="Q10" s="107"/>
      <c r="R10" s="107"/>
    </row>
    <row r="11" spans="1:18">
      <c r="A11" s="105"/>
      <c r="B11" s="105" t="s">
        <v>377</v>
      </c>
      <c r="C11" s="108" t="s">
        <v>378</v>
      </c>
      <c r="D11" s="107">
        <f t="shared" si="5"/>
        <v>217.53</v>
      </c>
      <c r="E11" s="107">
        <v>217.53</v>
      </c>
      <c r="F11" s="107">
        <v>0</v>
      </c>
      <c r="G11" s="107">
        <f t="shared" si="6"/>
        <v>0</v>
      </c>
      <c r="H11" s="107"/>
      <c r="I11" s="107"/>
      <c r="J11" s="105"/>
      <c r="K11" s="105" t="s">
        <v>377</v>
      </c>
      <c r="L11" s="108" t="s">
        <v>379</v>
      </c>
      <c r="M11" s="107">
        <f t="shared" si="7"/>
        <v>3701.86</v>
      </c>
      <c r="N11" s="107">
        <v>3701.86</v>
      </c>
      <c r="O11" s="107">
        <v>0</v>
      </c>
      <c r="P11" s="107">
        <f t="shared" si="8"/>
        <v>0</v>
      </c>
      <c r="Q11" s="107"/>
      <c r="R11" s="107"/>
    </row>
    <row r="12" spans="1:18">
      <c r="A12" s="105"/>
      <c r="B12" s="105" t="s">
        <v>380</v>
      </c>
      <c r="C12" s="108" t="s">
        <v>381</v>
      </c>
      <c r="D12" s="107">
        <f t="shared" si="5"/>
        <v>0</v>
      </c>
      <c r="E12" s="107">
        <v>0</v>
      </c>
      <c r="F12" s="107">
        <v>0</v>
      </c>
      <c r="G12" s="107">
        <f t="shared" si="6"/>
        <v>0</v>
      </c>
      <c r="H12" s="107"/>
      <c r="I12" s="107"/>
      <c r="J12" s="105"/>
      <c r="K12" s="105" t="s">
        <v>382</v>
      </c>
      <c r="L12" s="108" t="s">
        <v>383</v>
      </c>
      <c r="M12" s="107">
        <f t="shared" si="7"/>
        <v>0</v>
      </c>
      <c r="N12" s="107">
        <v>0</v>
      </c>
      <c r="O12" s="107">
        <v>0</v>
      </c>
      <c r="P12" s="107">
        <f t="shared" si="8"/>
        <v>0</v>
      </c>
      <c r="Q12" s="107"/>
      <c r="R12" s="107"/>
    </row>
    <row r="13" spans="1:18">
      <c r="A13" s="104" t="s">
        <v>384</v>
      </c>
      <c r="B13" s="104" t="s">
        <v>368</v>
      </c>
      <c r="C13" s="106" t="s">
        <v>385</v>
      </c>
      <c r="D13" s="107">
        <f>SUM(D14:D23)</f>
        <v>6024.11</v>
      </c>
      <c r="E13" s="107">
        <f t="shared" ref="E13:I13" si="9">SUM(E14:E23)</f>
        <v>1525.67</v>
      </c>
      <c r="F13" s="107">
        <f t="shared" si="9"/>
        <v>4498.44</v>
      </c>
      <c r="G13" s="107">
        <f t="shared" si="6"/>
        <v>248.35</v>
      </c>
      <c r="H13" s="107">
        <f t="shared" si="9"/>
        <v>38</v>
      </c>
      <c r="I13" s="107">
        <f t="shared" si="9"/>
        <v>210.35</v>
      </c>
      <c r="J13" s="105"/>
      <c r="K13" s="105" t="s">
        <v>386</v>
      </c>
      <c r="L13" s="108" t="s">
        <v>387</v>
      </c>
      <c r="M13" s="107">
        <f t="shared" si="7"/>
        <v>19592.3</v>
      </c>
      <c r="N13" s="107">
        <v>19592.3</v>
      </c>
      <c r="O13" s="107">
        <v>0</v>
      </c>
      <c r="P13" s="107">
        <f t="shared" si="8"/>
        <v>0</v>
      </c>
      <c r="Q13" s="107"/>
      <c r="R13" s="107"/>
    </row>
    <row r="14" spans="1:18">
      <c r="A14" s="105"/>
      <c r="B14" s="105" t="s">
        <v>371</v>
      </c>
      <c r="C14" s="108" t="s">
        <v>388</v>
      </c>
      <c r="D14" s="107">
        <f t="shared" si="5"/>
        <v>2825.45</v>
      </c>
      <c r="E14" s="107">
        <f>53.63+5+612.14</f>
        <v>670.77</v>
      </c>
      <c r="F14" s="107">
        <v>2154.68</v>
      </c>
      <c r="G14" s="107">
        <f t="shared" si="6"/>
        <v>248.35</v>
      </c>
      <c r="H14" s="107">
        <v>38</v>
      </c>
      <c r="I14" s="107">
        <v>210.35</v>
      </c>
      <c r="J14" s="105"/>
      <c r="K14" s="105" t="s">
        <v>389</v>
      </c>
      <c r="L14" s="109" t="s">
        <v>390</v>
      </c>
      <c r="M14" s="107">
        <f t="shared" si="7"/>
        <v>7401.27</v>
      </c>
      <c r="N14" s="107">
        <v>7401.27</v>
      </c>
      <c r="O14" s="107">
        <v>0</v>
      </c>
      <c r="P14" s="107">
        <f t="shared" si="8"/>
        <v>0</v>
      </c>
      <c r="Q14" s="107"/>
      <c r="R14" s="107"/>
    </row>
    <row r="15" spans="1:18">
      <c r="A15" s="105"/>
      <c r="B15" s="105" t="s">
        <v>374</v>
      </c>
      <c r="C15" s="108" t="s">
        <v>391</v>
      </c>
      <c r="D15" s="107">
        <f t="shared" si="5"/>
        <v>6.8</v>
      </c>
      <c r="E15" s="107">
        <v>1.8</v>
      </c>
      <c r="F15" s="107">
        <v>5</v>
      </c>
      <c r="G15" s="107">
        <f t="shared" si="6"/>
        <v>0</v>
      </c>
      <c r="H15" s="107"/>
      <c r="I15" s="107"/>
      <c r="J15" s="105"/>
      <c r="K15" s="105" t="s">
        <v>392</v>
      </c>
      <c r="L15" s="108" t="s">
        <v>393</v>
      </c>
      <c r="M15" s="107">
        <f t="shared" si="7"/>
        <v>0</v>
      </c>
      <c r="N15" s="107">
        <v>0</v>
      </c>
      <c r="O15" s="107">
        <v>0</v>
      </c>
      <c r="P15" s="107">
        <f t="shared" si="8"/>
        <v>0</v>
      </c>
      <c r="Q15" s="107"/>
      <c r="R15" s="107"/>
    </row>
    <row r="16" spans="1:18">
      <c r="A16" s="105"/>
      <c r="B16" s="105" t="s">
        <v>377</v>
      </c>
      <c r="C16" s="108" t="s">
        <v>394</v>
      </c>
      <c r="D16" s="107">
        <f t="shared" si="5"/>
        <v>666.56</v>
      </c>
      <c r="E16" s="107">
        <f>3.4+351</f>
        <v>354.4</v>
      </c>
      <c r="F16" s="107">
        <v>312.16</v>
      </c>
      <c r="G16" s="107">
        <f t="shared" si="6"/>
        <v>0</v>
      </c>
      <c r="H16" s="107"/>
      <c r="I16" s="107"/>
      <c r="J16" s="105"/>
      <c r="K16" s="105" t="s">
        <v>395</v>
      </c>
      <c r="L16" s="108" t="s">
        <v>396</v>
      </c>
      <c r="M16" s="107">
        <f t="shared" si="7"/>
        <v>5539.06</v>
      </c>
      <c r="N16" s="107">
        <v>5501.06</v>
      </c>
      <c r="O16" s="107">
        <v>38</v>
      </c>
      <c r="P16" s="107">
        <f t="shared" si="8"/>
        <v>0</v>
      </c>
      <c r="Q16" s="107"/>
      <c r="R16" s="107"/>
    </row>
    <row r="17" spans="1:18">
      <c r="A17" s="105"/>
      <c r="B17" s="105" t="s">
        <v>397</v>
      </c>
      <c r="C17" s="108" t="s">
        <v>398</v>
      </c>
      <c r="D17" s="107">
        <f t="shared" si="5"/>
        <v>0</v>
      </c>
      <c r="E17" s="107">
        <v>0</v>
      </c>
      <c r="F17" s="107">
        <v>0</v>
      </c>
      <c r="G17" s="107">
        <f t="shared" si="6"/>
        <v>0</v>
      </c>
      <c r="H17" s="107"/>
      <c r="I17" s="107"/>
      <c r="J17" s="105"/>
      <c r="K17" s="105" t="s">
        <v>399</v>
      </c>
      <c r="L17" s="108" t="s">
        <v>400</v>
      </c>
      <c r="M17" s="107">
        <f t="shared" si="7"/>
        <v>0</v>
      </c>
      <c r="N17" s="107">
        <v>0</v>
      </c>
      <c r="O17" s="107">
        <v>0</v>
      </c>
      <c r="P17" s="107">
        <f t="shared" si="8"/>
        <v>0</v>
      </c>
      <c r="Q17" s="107"/>
      <c r="R17" s="107"/>
    </row>
    <row r="18" spans="1:18">
      <c r="A18" s="105"/>
      <c r="B18" s="105" t="s">
        <v>401</v>
      </c>
      <c r="C18" s="108" t="s">
        <v>402</v>
      </c>
      <c r="D18" s="107">
        <f t="shared" si="5"/>
        <v>351.2</v>
      </c>
      <c r="E18" s="107">
        <v>1.2</v>
      </c>
      <c r="F18" s="107">
        <v>350</v>
      </c>
      <c r="G18" s="107">
        <f t="shared" si="6"/>
        <v>0</v>
      </c>
      <c r="H18" s="107"/>
      <c r="I18" s="107"/>
      <c r="J18" s="105"/>
      <c r="K18" s="105" t="s">
        <v>403</v>
      </c>
      <c r="L18" s="108" t="s">
        <v>404</v>
      </c>
      <c r="M18" s="107">
        <f t="shared" si="7"/>
        <v>572</v>
      </c>
      <c r="N18" s="107">
        <v>572</v>
      </c>
      <c r="O18" s="107">
        <v>0</v>
      </c>
      <c r="P18" s="107">
        <f t="shared" si="8"/>
        <v>0</v>
      </c>
      <c r="Q18" s="107"/>
      <c r="R18" s="107"/>
    </row>
    <row r="19" spans="1:18">
      <c r="A19" s="105"/>
      <c r="B19" s="105" t="s">
        <v>382</v>
      </c>
      <c r="C19" s="108" t="s">
        <v>405</v>
      </c>
      <c r="D19" s="107">
        <f t="shared" si="5"/>
        <v>3.5</v>
      </c>
      <c r="E19" s="107">
        <v>0.5</v>
      </c>
      <c r="F19" s="107">
        <v>3</v>
      </c>
      <c r="G19" s="107">
        <f t="shared" si="6"/>
        <v>0</v>
      </c>
      <c r="H19" s="107"/>
      <c r="I19" s="107"/>
      <c r="J19" s="105"/>
      <c r="K19" s="105" t="s">
        <v>406</v>
      </c>
      <c r="L19" s="108" t="s">
        <v>378</v>
      </c>
      <c r="M19" s="107">
        <f t="shared" si="7"/>
        <v>4306.67</v>
      </c>
      <c r="N19" s="107">
        <v>4306.67</v>
      </c>
      <c r="O19" s="107">
        <v>0</v>
      </c>
      <c r="P19" s="107">
        <f t="shared" si="8"/>
        <v>0</v>
      </c>
      <c r="Q19" s="107"/>
      <c r="R19" s="107"/>
    </row>
    <row r="20" ht="12" customHeight="1" spans="1:18">
      <c r="A20" s="105"/>
      <c r="B20" s="105" t="s">
        <v>386</v>
      </c>
      <c r="C20" s="108" t="s">
        <v>407</v>
      </c>
      <c r="D20" s="107">
        <f t="shared" si="5"/>
        <v>0</v>
      </c>
      <c r="E20" s="107">
        <v>0</v>
      </c>
      <c r="F20" s="107">
        <v>0</v>
      </c>
      <c r="G20" s="107">
        <f t="shared" si="6"/>
        <v>0</v>
      </c>
      <c r="H20" s="107"/>
      <c r="I20" s="107"/>
      <c r="J20" s="105"/>
      <c r="K20" s="105" t="s">
        <v>408</v>
      </c>
      <c r="L20" s="108" t="s">
        <v>409</v>
      </c>
      <c r="M20" s="107">
        <f t="shared" si="7"/>
        <v>0</v>
      </c>
      <c r="N20" s="107">
        <v>0</v>
      </c>
      <c r="O20" s="107">
        <v>0</v>
      </c>
      <c r="P20" s="107">
        <f t="shared" si="8"/>
        <v>0</v>
      </c>
      <c r="Q20" s="107"/>
      <c r="R20" s="107"/>
    </row>
    <row r="21" spans="1:18">
      <c r="A21" s="105"/>
      <c r="B21" s="105" t="s">
        <v>389</v>
      </c>
      <c r="C21" s="108" t="s">
        <v>410</v>
      </c>
      <c r="D21" s="107">
        <f t="shared" si="5"/>
        <v>2</v>
      </c>
      <c r="E21" s="107">
        <v>2</v>
      </c>
      <c r="F21" s="107">
        <v>0</v>
      </c>
      <c r="G21" s="107">
        <f t="shared" si="6"/>
        <v>0</v>
      </c>
      <c r="H21" s="107"/>
      <c r="I21" s="107"/>
      <c r="J21" s="105"/>
      <c r="K21" s="105" t="s">
        <v>380</v>
      </c>
      <c r="L21" s="108" t="s">
        <v>381</v>
      </c>
      <c r="M21" s="107">
        <f t="shared" si="7"/>
        <v>800.81</v>
      </c>
      <c r="N21" s="107">
        <f>533.32+125.77</f>
        <v>659.09</v>
      </c>
      <c r="O21" s="107">
        <v>141.72</v>
      </c>
      <c r="P21" s="107">
        <f t="shared" si="8"/>
        <v>0</v>
      </c>
      <c r="Q21" s="107"/>
      <c r="R21" s="107"/>
    </row>
    <row r="22" spans="1:18">
      <c r="A22" s="105"/>
      <c r="B22" s="105" t="s">
        <v>392</v>
      </c>
      <c r="C22" s="108" t="s">
        <v>411</v>
      </c>
      <c r="D22" s="107">
        <f t="shared" si="5"/>
        <v>1028.14</v>
      </c>
      <c r="E22" s="107">
        <v>0</v>
      </c>
      <c r="F22" s="107">
        <v>1028.14</v>
      </c>
      <c r="G22" s="107">
        <f t="shared" si="6"/>
        <v>0</v>
      </c>
      <c r="H22" s="107"/>
      <c r="I22" s="107"/>
      <c r="J22" s="104" t="s">
        <v>412</v>
      </c>
      <c r="K22" s="104" t="s">
        <v>368</v>
      </c>
      <c r="L22" s="106" t="s">
        <v>102</v>
      </c>
      <c r="M22" s="107">
        <f>SUM(M23:M49)</f>
        <v>9061.45</v>
      </c>
      <c r="N22" s="107">
        <f t="shared" ref="N22:O22" si="10">SUM(N23:N49)</f>
        <v>4516.52</v>
      </c>
      <c r="O22" s="107">
        <f t="shared" si="10"/>
        <v>4544.93</v>
      </c>
      <c r="P22" s="107">
        <f t="shared" ref="P22" si="11">SUM(P23:P49)</f>
        <v>248.35</v>
      </c>
      <c r="Q22" s="107">
        <f t="shared" ref="Q22" si="12">SUM(Q23:Q49)</f>
        <v>38</v>
      </c>
      <c r="R22" s="107">
        <f t="shared" ref="R22" si="13">SUM(R23:R49)</f>
        <v>210.35</v>
      </c>
    </row>
    <row r="23" spans="1:18">
      <c r="A23" s="105"/>
      <c r="B23" s="105" t="s">
        <v>380</v>
      </c>
      <c r="C23" s="108" t="s">
        <v>413</v>
      </c>
      <c r="D23" s="107">
        <f t="shared" si="5"/>
        <v>1140.46</v>
      </c>
      <c r="E23" s="107">
        <v>495</v>
      </c>
      <c r="F23" s="107">
        <v>645.46</v>
      </c>
      <c r="G23" s="107">
        <f t="shared" si="6"/>
        <v>0</v>
      </c>
      <c r="H23" s="107"/>
      <c r="I23" s="107"/>
      <c r="J23" s="105"/>
      <c r="K23" s="105" t="s">
        <v>371</v>
      </c>
      <c r="L23" s="108" t="s">
        <v>414</v>
      </c>
      <c r="M23" s="107">
        <f t="shared" si="7"/>
        <v>3272</v>
      </c>
      <c r="N23" s="107">
        <f>19.26+1586.06</f>
        <v>1605.32</v>
      </c>
      <c r="O23" s="107">
        <v>1666.68</v>
      </c>
      <c r="P23" s="107">
        <f t="shared" si="8"/>
        <v>248.35</v>
      </c>
      <c r="Q23" s="107">
        <v>38</v>
      </c>
      <c r="R23" s="107">
        <v>210.35</v>
      </c>
    </row>
    <row r="24" spans="1:18">
      <c r="A24" s="104" t="s">
        <v>415</v>
      </c>
      <c r="B24" s="104" t="s">
        <v>368</v>
      </c>
      <c r="C24" s="106" t="s">
        <v>416</v>
      </c>
      <c r="D24" s="107">
        <f>SUM(D25:D31)</f>
        <v>6941.59</v>
      </c>
      <c r="E24" s="107">
        <f t="shared" ref="E24:I24" si="14">SUM(E25:E31)</f>
        <v>0</v>
      </c>
      <c r="F24" s="107">
        <f t="shared" si="14"/>
        <v>6941.59</v>
      </c>
      <c r="G24" s="107">
        <f t="shared" si="6"/>
        <v>1220</v>
      </c>
      <c r="H24" s="107">
        <f t="shared" si="14"/>
        <v>0</v>
      </c>
      <c r="I24" s="107">
        <f t="shared" si="14"/>
        <v>1220</v>
      </c>
      <c r="J24" s="105"/>
      <c r="K24" s="105" t="s">
        <v>374</v>
      </c>
      <c r="L24" s="108" t="s">
        <v>417</v>
      </c>
      <c r="M24" s="107">
        <f t="shared" si="7"/>
        <v>82.3</v>
      </c>
      <c r="N24" s="107">
        <f>0.3+52</f>
        <v>52.3</v>
      </c>
      <c r="O24" s="107">
        <v>30</v>
      </c>
      <c r="P24" s="107">
        <f t="shared" si="8"/>
        <v>0</v>
      </c>
      <c r="Q24" s="107"/>
      <c r="R24" s="107"/>
    </row>
    <row r="25" spans="1:18">
      <c r="A25" s="105"/>
      <c r="B25" s="105" t="s">
        <v>371</v>
      </c>
      <c r="C25" s="108" t="s">
        <v>418</v>
      </c>
      <c r="D25" s="107">
        <f t="shared" si="5"/>
        <v>3259.58</v>
      </c>
      <c r="E25" s="107">
        <v>0</v>
      </c>
      <c r="F25" s="107">
        <f>2500+759.58</f>
        <v>3259.58</v>
      </c>
      <c r="G25" s="107">
        <f t="shared" si="6"/>
        <v>800</v>
      </c>
      <c r="H25" s="107"/>
      <c r="I25" s="107">
        <v>800</v>
      </c>
      <c r="J25" s="105"/>
      <c r="K25" s="105" t="s">
        <v>377</v>
      </c>
      <c r="L25" s="108" t="s">
        <v>419</v>
      </c>
      <c r="M25" s="107">
        <f t="shared" si="7"/>
        <v>0</v>
      </c>
      <c r="N25" s="107">
        <v>0</v>
      </c>
      <c r="O25" s="107">
        <v>0</v>
      </c>
      <c r="P25" s="107">
        <f t="shared" si="8"/>
        <v>0</v>
      </c>
      <c r="Q25" s="107"/>
      <c r="R25" s="107"/>
    </row>
    <row r="26" spans="1:18">
      <c r="A26" s="105"/>
      <c r="B26" s="105" t="s">
        <v>374</v>
      </c>
      <c r="C26" s="108" t="s">
        <v>420</v>
      </c>
      <c r="D26" s="107">
        <f t="shared" si="5"/>
        <v>1000</v>
      </c>
      <c r="E26" s="107">
        <v>0</v>
      </c>
      <c r="F26" s="107">
        <v>1000</v>
      </c>
      <c r="G26" s="107">
        <f t="shared" si="6"/>
        <v>0</v>
      </c>
      <c r="H26" s="107"/>
      <c r="I26" s="107"/>
      <c r="J26" s="105"/>
      <c r="K26" s="105" t="s">
        <v>397</v>
      </c>
      <c r="L26" s="108" t="s">
        <v>421</v>
      </c>
      <c r="M26" s="107">
        <f t="shared" si="7"/>
        <v>0</v>
      </c>
      <c r="N26" s="107">
        <v>0</v>
      </c>
      <c r="O26" s="107">
        <v>0</v>
      </c>
      <c r="P26" s="107">
        <f t="shared" si="8"/>
        <v>0</v>
      </c>
      <c r="Q26" s="107"/>
      <c r="R26" s="107"/>
    </row>
    <row r="27" spans="1:18">
      <c r="A27" s="105"/>
      <c r="B27" s="105" t="s">
        <v>377</v>
      </c>
      <c r="C27" s="108" t="s">
        <v>422</v>
      </c>
      <c r="D27" s="107">
        <f t="shared" si="5"/>
        <v>0</v>
      </c>
      <c r="E27" s="107">
        <v>0</v>
      </c>
      <c r="F27" s="107">
        <v>0</v>
      </c>
      <c r="G27" s="107">
        <f t="shared" si="6"/>
        <v>0</v>
      </c>
      <c r="H27" s="107"/>
      <c r="I27" s="107"/>
      <c r="J27" s="105"/>
      <c r="K27" s="105" t="s">
        <v>401</v>
      </c>
      <c r="L27" s="108" t="s">
        <v>423</v>
      </c>
      <c r="M27" s="107">
        <f t="shared" si="7"/>
        <v>176</v>
      </c>
      <c r="N27" s="107">
        <v>57</v>
      </c>
      <c r="O27" s="107">
        <v>119</v>
      </c>
      <c r="P27" s="107">
        <f t="shared" si="8"/>
        <v>0</v>
      </c>
      <c r="Q27" s="107"/>
      <c r="R27" s="107"/>
    </row>
    <row r="28" spans="1:18">
      <c r="A28" s="105"/>
      <c r="B28" s="105" t="s">
        <v>401</v>
      </c>
      <c r="C28" s="108" t="s">
        <v>424</v>
      </c>
      <c r="D28" s="107">
        <f t="shared" si="5"/>
        <v>0</v>
      </c>
      <c r="E28" s="107">
        <v>0</v>
      </c>
      <c r="F28" s="107">
        <v>0</v>
      </c>
      <c r="G28" s="107">
        <f t="shared" si="6"/>
        <v>0</v>
      </c>
      <c r="H28" s="107"/>
      <c r="I28" s="107"/>
      <c r="J28" s="105"/>
      <c r="K28" s="105" t="s">
        <v>382</v>
      </c>
      <c r="L28" s="108" t="s">
        <v>425</v>
      </c>
      <c r="M28" s="107">
        <f t="shared" si="7"/>
        <v>280</v>
      </c>
      <c r="N28" s="107">
        <v>54</v>
      </c>
      <c r="O28" s="107">
        <v>226</v>
      </c>
      <c r="P28" s="107">
        <f t="shared" si="8"/>
        <v>0</v>
      </c>
      <c r="Q28" s="107"/>
      <c r="R28" s="107"/>
    </row>
    <row r="29" spans="1:18">
      <c r="A29" s="105"/>
      <c r="B29" s="105" t="s">
        <v>382</v>
      </c>
      <c r="C29" s="108" t="s">
        <v>426</v>
      </c>
      <c r="D29" s="107">
        <f t="shared" si="5"/>
        <v>1663.25</v>
      </c>
      <c r="E29" s="107">
        <v>0</v>
      </c>
      <c r="F29" s="107">
        <f>1583.25+80</f>
        <v>1663.25</v>
      </c>
      <c r="G29" s="107">
        <f t="shared" si="6"/>
        <v>0</v>
      </c>
      <c r="H29" s="107"/>
      <c r="I29" s="107"/>
      <c r="J29" s="105"/>
      <c r="K29" s="105" t="s">
        <v>386</v>
      </c>
      <c r="L29" s="108" t="s">
        <v>427</v>
      </c>
      <c r="M29" s="107">
        <f t="shared" si="7"/>
        <v>129.73</v>
      </c>
      <c r="N29" s="107">
        <f>0.73+24</f>
        <v>24.73</v>
      </c>
      <c r="O29" s="107">
        <v>105</v>
      </c>
      <c r="P29" s="107">
        <f t="shared" si="8"/>
        <v>0</v>
      </c>
      <c r="Q29" s="107"/>
      <c r="R29" s="107"/>
    </row>
    <row r="30" spans="1:18">
      <c r="A30" s="105"/>
      <c r="B30" s="105" t="s">
        <v>386</v>
      </c>
      <c r="C30" s="108" t="s">
        <v>428</v>
      </c>
      <c r="D30" s="107">
        <f t="shared" si="5"/>
        <v>500</v>
      </c>
      <c r="E30" s="107">
        <v>0</v>
      </c>
      <c r="F30" s="107">
        <v>500</v>
      </c>
      <c r="G30" s="107">
        <f t="shared" si="6"/>
        <v>420</v>
      </c>
      <c r="H30" s="107"/>
      <c r="I30" s="107">
        <v>420</v>
      </c>
      <c r="J30" s="105"/>
      <c r="K30" s="105" t="s">
        <v>389</v>
      </c>
      <c r="L30" s="108" t="s">
        <v>429</v>
      </c>
      <c r="M30" s="107">
        <f t="shared" si="7"/>
        <v>0</v>
      </c>
      <c r="N30" s="107">
        <v>0</v>
      </c>
      <c r="O30" s="107">
        <v>0</v>
      </c>
      <c r="P30" s="107">
        <f t="shared" si="8"/>
        <v>0</v>
      </c>
      <c r="Q30" s="107"/>
      <c r="R30" s="107"/>
    </row>
    <row r="31" spans="1:18">
      <c r="A31" s="105"/>
      <c r="B31" s="105" t="s">
        <v>380</v>
      </c>
      <c r="C31" s="108" t="s">
        <v>430</v>
      </c>
      <c r="D31" s="107">
        <f t="shared" si="5"/>
        <v>518.76</v>
      </c>
      <c r="E31" s="107">
        <v>0</v>
      </c>
      <c r="F31" s="107">
        <v>518.76</v>
      </c>
      <c r="G31" s="107">
        <f t="shared" si="6"/>
        <v>0</v>
      </c>
      <c r="H31" s="107"/>
      <c r="I31" s="107"/>
      <c r="J31" s="105"/>
      <c r="K31" s="105" t="s">
        <v>392</v>
      </c>
      <c r="L31" s="108" t="s">
        <v>431</v>
      </c>
      <c r="M31" s="107">
        <f t="shared" si="7"/>
        <v>2</v>
      </c>
      <c r="N31" s="107">
        <v>2</v>
      </c>
      <c r="O31" s="107">
        <v>0</v>
      </c>
      <c r="P31" s="107">
        <f t="shared" si="8"/>
        <v>0</v>
      </c>
      <c r="Q31" s="107"/>
      <c r="R31" s="107"/>
    </row>
    <row r="32" spans="1:18">
      <c r="A32" s="104" t="s">
        <v>432</v>
      </c>
      <c r="B32" s="104" t="s">
        <v>368</v>
      </c>
      <c r="C32" s="106" t="s">
        <v>433</v>
      </c>
      <c r="D32" s="107">
        <f t="shared" si="5"/>
        <v>0</v>
      </c>
      <c r="E32" s="107">
        <v>0</v>
      </c>
      <c r="F32" s="107">
        <v>0</v>
      </c>
      <c r="G32" s="107">
        <f t="shared" si="6"/>
        <v>0</v>
      </c>
      <c r="H32" s="107"/>
      <c r="I32" s="107"/>
      <c r="J32" s="105"/>
      <c r="K32" s="105" t="s">
        <v>399</v>
      </c>
      <c r="L32" s="108" t="s">
        <v>434</v>
      </c>
      <c r="M32" s="107">
        <f t="shared" si="7"/>
        <v>28.69</v>
      </c>
      <c r="N32" s="107">
        <f>3.69+15</f>
        <v>18.69</v>
      </c>
      <c r="O32" s="107">
        <v>10</v>
      </c>
      <c r="P32" s="107">
        <f t="shared" si="8"/>
        <v>0</v>
      </c>
      <c r="Q32" s="107"/>
      <c r="R32" s="107"/>
    </row>
    <row r="33" spans="1:18">
      <c r="A33" s="105"/>
      <c r="B33" s="105" t="s">
        <v>371</v>
      </c>
      <c r="C33" s="108" t="s">
        <v>418</v>
      </c>
      <c r="D33" s="107">
        <f t="shared" si="5"/>
        <v>0</v>
      </c>
      <c r="E33" s="107">
        <v>0</v>
      </c>
      <c r="F33" s="107">
        <v>0</v>
      </c>
      <c r="G33" s="107">
        <f t="shared" si="6"/>
        <v>0</v>
      </c>
      <c r="H33" s="107"/>
      <c r="I33" s="107"/>
      <c r="J33" s="105"/>
      <c r="K33" s="105" t="s">
        <v>403</v>
      </c>
      <c r="L33" s="108" t="s">
        <v>407</v>
      </c>
      <c r="M33" s="107">
        <f t="shared" si="7"/>
        <v>0</v>
      </c>
      <c r="N33" s="107">
        <v>0</v>
      </c>
      <c r="O33" s="107">
        <v>0</v>
      </c>
      <c r="P33" s="107">
        <f t="shared" si="8"/>
        <v>0</v>
      </c>
      <c r="Q33" s="107"/>
      <c r="R33" s="107"/>
    </row>
    <row r="34" spans="1:18">
      <c r="A34" s="105"/>
      <c r="B34" s="105" t="s">
        <v>374</v>
      </c>
      <c r="C34" s="108" t="s">
        <v>420</v>
      </c>
      <c r="D34" s="107">
        <f t="shared" si="5"/>
        <v>0</v>
      </c>
      <c r="E34" s="107">
        <v>0</v>
      </c>
      <c r="F34" s="107">
        <v>0</v>
      </c>
      <c r="G34" s="107">
        <f t="shared" si="6"/>
        <v>0</v>
      </c>
      <c r="H34" s="107"/>
      <c r="I34" s="107"/>
      <c r="J34" s="105"/>
      <c r="K34" s="105" t="s">
        <v>406</v>
      </c>
      <c r="L34" s="108" t="s">
        <v>411</v>
      </c>
      <c r="M34" s="107">
        <f t="shared" si="7"/>
        <v>1125.5</v>
      </c>
      <c r="N34" s="107">
        <v>94.06</v>
      </c>
      <c r="O34" s="107">
        <v>1031.44</v>
      </c>
      <c r="P34" s="107">
        <f t="shared" si="8"/>
        <v>0</v>
      </c>
      <c r="Q34" s="107"/>
      <c r="R34" s="107"/>
    </row>
    <row r="35" spans="1:18">
      <c r="A35" s="105"/>
      <c r="B35" s="105" t="s">
        <v>377</v>
      </c>
      <c r="C35" s="108" t="s">
        <v>422</v>
      </c>
      <c r="D35" s="107">
        <f t="shared" si="5"/>
        <v>0</v>
      </c>
      <c r="E35" s="107">
        <v>0</v>
      </c>
      <c r="F35" s="107">
        <v>0</v>
      </c>
      <c r="G35" s="107">
        <f t="shared" si="6"/>
        <v>0</v>
      </c>
      <c r="H35" s="107"/>
      <c r="I35" s="107"/>
      <c r="J35" s="105"/>
      <c r="K35" s="105" t="s">
        <v>408</v>
      </c>
      <c r="L35" s="108" t="s">
        <v>435</v>
      </c>
      <c r="M35" s="107">
        <f t="shared" si="7"/>
        <v>0</v>
      </c>
      <c r="N35" s="107">
        <v>0</v>
      </c>
      <c r="O35" s="107">
        <v>0</v>
      </c>
      <c r="P35" s="107">
        <f t="shared" si="8"/>
        <v>0</v>
      </c>
      <c r="Q35" s="107"/>
      <c r="R35" s="107"/>
    </row>
    <row r="36" spans="1:18">
      <c r="A36" s="105"/>
      <c r="B36" s="105" t="s">
        <v>397</v>
      </c>
      <c r="C36" s="108" t="s">
        <v>426</v>
      </c>
      <c r="D36" s="107">
        <f t="shared" si="5"/>
        <v>0</v>
      </c>
      <c r="E36" s="107">
        <v>0</v>
      </c>
      <c r="F36" s="107">
        <v>0</v>
      </c>
      <c r="G36" s="107">
        <f t="shared" si="6"/>
        <v>0</v>
      </c>
      <c r="H36" s="107"/>
      <c r="I36" s="107"/>
      <c r="J36" s="105"/>
      <c r="K36" s="105" t="s">
        <v>436</v>
      </c>
      <c r="L36" s="108" t="s">
        <v>391</v>
      </c>
      <c r="M36" s="107">
        <f t="shared" si="7"/>
        <v>6.8</v>
      </c>
      <c r="N36" s="107">
        <v>1.8</v>
      </c>
      <c r="O36" s="107">
        <v>5</v>
      </c>
      <c r="P36" s="107">
        <f t="shared" si="8"/>
        <v>0</v>
      </c>
      <c r="Q36" s="107"/>
      <c r="R36" s="107"/>
    </row>
    <row r="37" spans="1:18">
      <c r="A37" s="105"/>
      <c r="B37" s="105" t="s">
        <v>401</v>
      </c>
      <c r="C37" s="108" t="s">
        <v>428</v>
      </c>
      <c r="D37" s="107">
        <f t="shared" si="5"/>
        <v>0</v>
      </c>
      <c r="E37" s="107">
        <v>0</v>
      </c>
      <c r="F37" s="107">
        <v>0</v>
      </c>
      <c r="G37" s="107">
        <f t="shared" si="6"/>
        <v>0</v>
      </c>
      <c r="H37" s="107"/>
      <c r="I37" s="107"/>
      <c r="J37" s="105"/>
      <c r="K37" s="105" t="s">
        <v>437</v>
      </c>
      <c r="L37" s="108" t="s">
        <v>394</v>
      </c>
      <c r="M37" s="107">
        <f t="shared" si="7"/>
        <v>799.98</v>
      </c>
      <c r="N37" s="107">
        <f>4+479.33</f>
        <v>483.33</v>
      </c>
      <c r="O37" s="107">
        <f>312.16+4.49</f>
        <v>316.65</v>
      </c>
      <c r="P37" s="107">
        <f t="shared" si="8"/>
        <v>0</v>
      </c>
      <c r="Q37" s="107"/>
      <c r="R37" s="107"/>
    </row>
    <row r="38" spans="1:18">
      <c r="A38" s="105"/>
      <c r="B38" s="105" t="s">
        <v>380</v>
      </c>
      <c r="C38" s="108" t="s">
        <v>430</v>
      </c>
      <c r="D38" s="107">
        <f t="shared" si="5"/>
        <v>0</v>
      </c>
      <c r="E38" s="107">
        <v>0</v>
      </c>
      <c r="F38" s="107">
        <v>0</v>
      </c>
      <c r="G38" s="107">
        <f t="shared" si="6"/>
        <v>0</v>
      </c>
      <c r="H38" s="107"/>
      <c r="I38" s="107"/>
      <c r="J38" s="105"/>
      <c r="K38" s="105" t="s">
        <v>438</v>
      </c>
      <c r="L38" s="108" t="s">
        <v>405</v>
      </c>
      <c r="M38" s="107">
        <f t="shared" si="7"/>
        <v>3.5</v>
      </c>
      <c r="N38" s="107">
        <v>0.5</v>
      </c>
      <c r="O38" s="107">
        <v>3</v>
      </c>
      <c r="P38" s="107">
        <f t="shared" si="8"/>
        <v>0</v>
      </c>
      <c r="Q38" s="107"/>
      <c r="R38" s="107"/>
    </row>
    <row r="39" spans="1:18">
      <c r="A39" s="104" t="s">
        <v>439</v>
      </c>
      <c r="B39" s="104" t="s">
        <v>368</v>
      </c>
      <c r="C39" s="106" t="s">
        <v>440</v>
      </c>
      <c r="D39" s="107">
        <f>SUM(D40:D42)</f>
        <v>66908.04</v>
      </c>
      <c r="E39" s="107">
        <f t="shared" ref="E39:I39" si="15">SUM(E40:E42)</f>
        <v>66719.83</v>
      </c>
      <c r="F39" s="107">
        <f t="shared" si="15"/>
        <v>188.21</v>
      </c>
      <c r="G39" s="107">
        <f t="shared" si="6"/>
        <v>0</v>
      </c>
      <c r="H39" s="107">
        <f t="shared" si="15"/>
        <v>0</v>
      </c>
      <c r="I39" s="107">
        <f t="shared" si="15"/>
        <v>0</v>
      </c>
      <c r="J39" s="105"/>
      <c r="K39" s="105" t="s">
        <v>441</v>
      </c>
      <c r="L39" s="108" t="s">
        <v>442</v>
      </c>
      <c r="M39" s="107">
        <f t="shared" si="7"/>
        <v>0</v>
      </c>
      <c r="N39" s="107">
        <v>0</v>
      </c>
      <c r="O39" s="107">
        <v>0</v>
      </c>
      <c r="P39" s="107">
        <f t="shared" si="8"/>
        <v>0</v>
      </c>
      <c r="Q39" s="107"/>
      <c r="R39" s="107"/>
    </row>
    <row r="40" spans="1:18">
      <c r="A40" s="105"/>
      <c r="B40" s="105" t="s">
        <v>371</v>
      </c>
      <c r="C40" s="108" t="s">
        <v>101</v>
      </c>
      <c r="D40" s="107">
        <f t="shared" si="5"/>
        <v>63870.7</v>
      </c>
      <c r="E40" s="107">
        <f>63603.21+125.77</f>
        <v>63728.98</v>
      </c>
      <c r="F40" s="107">
        <v>141.72</v>
      </c>
      <c r="G40" s="107">
        <f t="shared" si="6"/>
        <v>0</v>
      </c>
      <c r="H40" s="107"/>
      <c r="I40" s="107"/>
      <c r="J40" s="105"/>
      <c r="K40" s="105" t="s">
        <v>443</v>
      </c>
      <c r="L40" s="108" t="s">
        <v>444</v>
      </c>
      <c r="M40" s="107">
        <f t="shared" si="7"/>
        <v>0</v>
      </c>
      <c r="N40" s="107">
        <v>0</v>
      </c>
      <c r="O40" s="107">
        <v>0</v>
      </c>
      <c r="P40" s="107">
        <f t="shared" si="8"/>
        <v>0</v>
      </c>
      <c r="Q40" s="107"/>
      <c r="R40" s="107"/>
    </row>
    <row r="41" spans="1:18">
      <c r="A41" s="105"/>
      <c r="B41" s="105" t="s">
        <v>374</v>
      </c>
      <c r="C41" s="108" t="s">
        <v>102</v>
      </c>
      <c r="D41" s="107">
        <f t="shared" si="5"/>
        <v>3037.34</v>
      </c>
      <c r="E41" s="107">
        <f>892.68+1586.06-5-612.14+54+29.33+479.33-351+1168.53-495+57+94.06+2+52+24+15</f>
        <v>2990.85</v>
      </c>
      <c r="F41" s="107">
        <f>42+4.49</f>
        <v>46.49</v>
      </c>
      <c r="G41" s="107">
        <f t="shared" si="6"/>
        <v>0</v>
      </c>
      <c r="H41" s="107"/>
      <c r="I41" s="107"/>
      <c r="J41" s="105"/>
      <c r="K41" s="105" t="s">
        <v>445</v>
      </c>
      <c r="L41" s="108" t="s">
        <v>446</v>
      </c>
      <c r="M41" s="107">
        <f t="shared" si="7"/>
        <v>0</v>
      </c>
      <c r="N41" s="107">
        <v>0</v>
      </c>
      <c r="O41" s="107">
        <v>0</v>
      </c>
      <c r="P41" s="107">
        <f t="shared" si="8"/>
        <v>0</v>
      </c>
      <c r="Q41" s="107"/>
      <c r="R41" s="107"/>
    </row>
    <row r="42" spans="1:18">
      <c r="A42" s="105"/>
      <c r="B42" s="105" t="s">
        <v>380</v>
      </c>
      <c r="C42" s="108" t="s">
        <v>447</v>
      </c>
      <c r="D42" s="107">
        <f t="shared" si="5"/>
        <v>0</v>
      </c>
      <c r="E42" s="107">
        <v>0</v>
      </c>
      <c r="F42" s="107">
        <v>0</v>
      </c>
      <c r="G42" s="107">
        <f t="shared" si="6"/>
        <v>0</v>
      </c>
      <c r="H42" s="107"/>
      <c r="I42" s="107"/>
      <c r="J42" s="105"/>
      <c r="K42" s="105" t="s">
        <v>448</v>
      </c>
      <c r="L42" s="108" t="s">
        <v>449</v>
      </c>
      <c r="M42" s="107">
        <f t="shared" si="7"/>
        <v>399.53</v>
      </c>
      <c r="N42" s="107">
        <f>1.2+29.33</f>
        <v>30.53</v>
      </c>
      <c r="O42" s="107">
        <v>369</v>
      </c>
      <c r="P42" s="107">
        <f t="shared" si="8"/>
        <v>0</v>
      </c>
      <c r="Q42" s="107"/>
      <c r="R42" s="107"/>
    </row>
    <row r="43" spans="1:18">
      <c r="A43" s="104" t="s">
        <v>450</v>
      </c>
      <c r="B43" s="104" t="s">
        <v>368</v>
      </c>
      <c r="C43" s="106" t="s">
        <v>451</v>
      </c>
      <c r="D43" s="107">
        <f>SUM(D44:D45)</f>
        <v>1217.1</v>
      </c>
      <c r="E43" s="107">
        <f t="shared" ref="E43:I43" si="16">SUM(E44:E45)</f>
        <v>0</v>
      </c>
      <c r="F43" s="107">
        <f t="shared" si="16"/>
        <v>1217.1</v>
      </c>
      <c r="G43" s="107">
        <f t="shared" si="6"/>
        <v>707.46</v>
      </c>
      <c r="H43" s="107">
        <f t="shared" si="16"/>
        <v>0</v>
      </c>
      <c r="I43" s="107">
        <f t="shared" si="16"/>
        <v>707.46</v>
      </c>
      <c r="J43" s="105"/>
      <c r="K43" s="105" t="s">
        <v>452</v>
      </c>
      <c r="L43" s="108" t="s">
        <v>402</v>
      </c>
      <c r="M43" s="107">
        <f t="shared" si="7"/>
        <v>15</v>
      </c>
      <c r="N43" s="107">
        <v>0</v>
      </c>
      <c r="O43" s="107">
        <v>15</v>
      </c>
      <c r="P43" s="107">
        <f t="shared" si="8"/>
        <v>0</v>
      </c>
      <c r="Q43" s="107"/>
      <c r="R43" s="107"/>
    </row>
    <row r="44" spans="1:18">
      <c r="A44" s="105"/>
      <c r="B44" s="105" t="s">
        <v>371</v>
      </c>
      <c r="C44" s="108" t="s">
        <v>453</v>
      </c>
      <c r="D44" s="107">
        <f t="shared" si="5"/>
        <v>1217.1</v>
      </c>
      <c r="E44" s="107">
        <v>0</v>
      </c>
      <c r="F44" s="107">
        <f>18+1199.1</f>
        <v>1217.1</v>
      </c>
      <c r="G44" s="107">
        <f t="shared" si="6"/>
        <v>707.46</v>
      </c>
      <c r="H44" s="107"/>
      <c r="I44" s="107">
        <v>707.46</v>
      </c>
      <c r="J44" s="105"/>
      <c r="K44" s="105" t="s">
        <v>454</v>
      </c>
      <c r="L44" s="108" t="s">
        <v>455</v>
      </c>
      <c r="M44" s="107">
        <f t="shared" si="7"/>
        <v>888.2</v>
      </c>
      <c r="N44" s="107">
        <v>888.2</v>
      </c>
      <c r="O44" s="107">
        <v>0</v>
      </c>
      <c r="P44" s="107">
        <f t="shared" si="8"/>
        <v>0</v>
      </c>
      <c r="Q44" s="107"/>
      <c r="R44" s="107"/>
    </row>
    <row r="45" spans="1:18">
      <c r="A45" s="105"/>
      <c r="B45" s="105" t="s">
        <v>374</v>
      </c>
      <c r="C45" s="108" t="s">
        <v>456</v>
      </c>
      <c r="D45" s="107">
        <f t="shared" si="5"/>
        <v>0</v>
      </c>
      <c r="E45" s="107">
        <v>0</v>
      </c>
      <c r="F45" s="107">
        <v>0</v>
      </c>
      <c r="G45" s="107">
        <f t="shared" si="6"/>
        <v>0</v>
      </c>
      <c r="H45" s="107"/>
      <c r="I45" s="107"/>
      <c r="J45" s="105"/>
      <c r="K45" s="105" t="s">
        <v>457</v>
      </c>
      <c r="L45" s="108" t="s">
        <v>458</v>
      </c>
      <c r="M45" s="107">
        <f t="shared" si="7"/>
        <v>12.95</v>
      </c>
      <c r="N45" s="107">
        <v>12.95</v>
      </c>
      <c r="O45" s="107">
        <v>0</v>
      </c>
      <c r="P45" s="107">
        <f t="shared" si="8"/>
        <v>0</v>
      </c>
      <c r="Q45" s="107"/>
      <c r="R45" s="107"/>
    </row>
    <row r="46" spans="1:18">
      <c r="A46" s="104" t="s">
        <v>459</v>
      </c>
      <c r="B46" s="104" t="s">
        <v>368</v>
      </c>
      <c r="C46" s="106" t="s">
        <v>460</v>
      </c>
      <c r="D46" s="107">
        <f t="shared" si="5"/>
        <v>0</v>
      </c>
      <c r="E46" s="107">
        <v>0</v>
      </c>
      <c r="F46" s="107">
        <v>0</v>
      </c>
      <c r="G46" s="107">
        <f t="shared" si="6"/>
        <v>0</v>
      </c>
      <c r="H46" s="107"/>
      <c r="I46" s="107"/>
      <c r="J46" s="105"/>
      <c r="K46" s="105" t="s">
        <v>461</v>
      </c>
      <c r="L46" s="108" t="s">
        <v>410</v>
      </c>
      <c r="M46" s="107">
        <f t="shared" si="7"/>
        <v>2</v>
      </c>
      <c r="N46" s="107">
        <v>2</v>
      </c>
      <c r="O46" s="107">
        <v>0</v>
      </c>
      <c r="P46" s="107">
        <f t="shared" si="8"/>
        <v>0</v>
      </c>
      <c r="Q46" s="107"/>
      <c r="R46" s="107"/>
    </row>
    <row r="47" spans="1:18">
      <c r="A47" s="105"/>
      <c r="B47" s="105" t="s">
        <v>371</v>
      </c>
      <c r="C47" s="108" t="s">
        <v>462</v>
      </c>
      <c r="D47" s="107">
        <f t="shared" si="5"/>
        <v>0</v>
      </c>
      <c r="E47" s="107">
        <v>0</v>
      </c>
      <c r="F47" s="107">
        <v>0</v>
      </c>
      <c r="G47" s="107">
        <f t="shared" si="6"/>
        <v>0</v>
      </c>
      <c r="H47" s="107"/>
      <c r="I47" s="107"/>
      <c r="J47" s="105"/>
      <c r="K47" s="105" t="s">
        <v>463</v>
      </c>
      <c r="L47" s="108" t="s">
        <v>464</v>
      </c>
      <c r="M47" s="107">
        <f t="shared" si="7"/>
        <v>23.28</v>
      </c>
      <c r="N47" s="107">
        <v>20.58</v>
      </c>
      <c r="O47" s="107">
        <v>2.7</v>
      </c>
      <c r="P47" s="107">
        <f t="shared" si="8"/>
        <v>0</v>
      </c>
      <c r="Q47" s="107"/>
      <c r="R47" s="107"/>
    </row>
    <row r="48" spans="1:18">
      <c r="A48" s="105"/>
      <c r="B48" s="105" t="s">
        <v>374</v>
      </c>
      <c r="C48" s="108" t="s">
        <v>465</v>
      </c>
      <c r="D48" s="107">
        <f t="shared" si="5"/>
        <v>0</v>
      </c>
      <c r="E48" s="107">
        <v>0</v>
      </c>
      <c r="F48" s="107">
        <v>0</v>
      </c>
      <c r="G48" s="107">
        <f t="shared" si="6"/>
        <v>0</v>
      </c>
      <c r="H48" s="107"/>
      <c r="I48" s="107"/>
      <c r="J48" s="105"/>
      <c r="K48" s="105" t="s">
        <v>466</v>
      </c>
      <c r="L48" s="108" t="s">
        <v>467</v>
      </c>
      <c r="M48" s="107">
        <f t="shared" si="7"/>
        <v>0</v>
      </c>
      <c r="N48" s="107">
        <v>0</v>
      </c>
      <c r="O48" s="107">
        <v>0</v>
      </c>
      <c r="P48" s="107">
        <f t="shared" si="8"/>
        <v>0</v>
      </c>
      <c r="Q48" s="107"/>
      <c r="R48" s="107"/>
    </row>
    <row r="49" spans="1:18">
      <c r="A49" s="105"/>
      <c r="B49" s="105" t="s">
        <v>380</v>
      </c>
      <c r="C49" s="108" t="s">
        <v>468</v>
      </c>
      <c r="D49" s="107">
        <f t="shared" si="5"/>
        <v>0</v>
      </c>
      <c r="E49" s="107">
        <v>0</v>
      </c>
      <c r="F49" s="107">
        <v>0</v>
      </c>
      <c r="G49" s="107">
        <f t="shared" si="6"/>
        <v>0</v>
      </c>
      <c r="H49" s="107"/>
      <c r="I49" s="107"/>
      <c r="J49" s="105"/>
      <c r="K49" s="105" t="s">
        <v>380</v>
      </c>
      <c r="L49" s="108" t="s">
        <v>413</v>
      </c>
      <c r="M49" s="107">
        <f t="shared" si="7"/>
        <v>1813.99</v>
      </c>
      <c r="N49" s="107">
        <v>1168.53</v>
      </c>
      <c r="O49" s="107">
        <v>645.46</v>
      </c>
      <c r="P49" s="107">
        <f t="shared" si="8"/>
        <v>0</v>
      </c>
      <c r="Q49" s="107"/>
      <c r="R49" s="107"/>
    </row>
    <row r="50" spans="1:18">
      <c r="A50" s="104" t="s">
        <v>469</v>
      </c>
      <c r="B50" s="105" t="s">
        <v>368</v>
      </c>
      <c r="C50" s="106" t="s">
        <v>470</v>
      </c>
      <c r="D50" s="107">
        <f t="shared" si="5"/>
        <v>0</v>
      </c>
      <c r="E50" s="107">
        <v>0</v>
      </c>
      <c r="F50" s="107">
        <v>0</v>
      </c>
      <c r="G50" s="107">
        <f t="shared" si="6"/>
        <v>0</v>
      </c>
      <c r="H50" s="107"/>
      <c r="I50" s="107"/>
      <c r="J50" s="104" t="s">
        <v>471</v>
      </c>
      <c r="K50" s="104" t="s">
        <v>368</v>
      </c>
      <c r="L50" s="106" t="s">
        <v>103</v>
      </c>
      <c r="M50" s="107">
        <f>SUM(M51:M61)</f>
        <v>9300.46</v>
      </c>
      <c r="N50" s="107">
        <f t="shared" ref="N50:O50" si="17">SUM(N51:N61)</f>
        <v>7280.21</v>
      </c>
      <c r="O50" s="107">
        <f t="shared" si="17"/>
        <v>2020.25</v>
      </c>
      <c r="P50" s="107">
        <f t="shared" si="8"/>
        <v>0</v>
      </c>
      <c r="Q50" s="107"/>
      <c r="R50" s="107"/>
    </row>
    <row r="51" spans="1:18">
      <c r="A51" s="105"/>
      <c r="B51" s="105" t="s">
        <v>371</v>
      </c>
      <c r="C51" s="108" t="s">
        <v>472</v>
      </c>
      <c r="D51" s="107">
        <f t="shared" si="5"/>
        <v>0</v>
      </c>
      <c r="E51" s="107">
        <v>0</v>
      </c>
      <c r="F51" s="107">
        <v>0</v>
      </c>
      <c r="G51" s="107">
        <f t="shared" si="6"/>
        <v>0</v>
      </c>
      <c r="H51" s="107"/>
      <c r="I51" s="107"/>
      <c r="J51" s="105"/>
      <c r="K51" s="105" t="s">
        <v>371</v>
      </c>
      <c r="L51" s="108" t="s">
        <v>473</v>
      </c>
      <c r="M51" s="107">
        <f t="shared" si="7"/>
        <v>206.99</v>
      </c>
      <c r="N51" s="107">
        <v>206.99</v>
      </c>
      <c r="O51" s="107">
        <v>0</v>
      </c>
      <c r="P51" s="107">
        <f t="shared" si="8"/>
        <v>0</v>
      </c>
      <c r="Q51" s="107"/>
      <c r="R51" s="107"/>
    </row>
    <row r="52" spans="1:18">
      <c r="A52" s="105"/>
      <c r="B52" s="105" t="s">
        <v>374</v>
      </c>
      <c r="C52" s="108" t="s">
        <v>474</v>
      </c>
      <c r="D52" s="107">
        <f t="shared" si="5"/>
        <v>0</v>
      </c>
      <c r="E52" s="107">
        <v>0</v>
      </c>
      <c r="F52" s="107">
        <v>0</v>
      </c>
      <c r="G52" s="107">
        <f t="shared" si="6"/>
        <v>0</v>
      </c>
      <c r="H52" s="107"/>
      <c r="I52" s="107"/>
      <c r="J52" s="105"/>
      <c r="K52" s="105" t="s">
        <v>374</v>
      </c>
      <c r="L52" s="108" t="s">
        <v>475</v>
      </c>
      <c r="M52" s="107">
        <f t="shared" si="7"/>
        <v>5485</v>
      </c>
      <c r="N52" s="107">
        <f>5314.96+170.04</f>
        <v>5485</v>
      </c>
      <c r="O52" s="107">
        <v>0</v>
      </c>
      <c r="P52" s="107">
        <f t="shared" si="8"/>
        <v>0</v>
      </c>
      <c r="Q52" s="107"/>
      <c r="R52" s="107"/>
    </row>
    <row r="53" spans="1:18">
      <c r="A53" s="104" t="s">
        <v>476</v>
      </c>
      <c r="B53" s="104" t="s">
        <v>368</v>
      </c>
      <c r="C53" s="106" t="s">
        <v>103</v>
      </c>
      <c r="D53" s="107">
        <f>SUM(D54:D58)</f>
        <v>9300.46</v>
      </c>
      <c r="E53" s="107">
        <f t="shared" ref="E53:I53" si="18">SUM(E54:E58)</f>
        <v>7280.21</v>
      </c>
      <c r="F53" s="107">
        <f t="shared" si="18"/>
        <v>2020.25</v>
      </c>
      <c r="G53" s="107">
        <f t="shared" si="6"/>
        <v>0</v>
      </c>
      <c r="H53" s="107">
        <f t="shared" si="18"/>
        <v>0</v>
      </c>
      <c r="I53" s="107">
        <f t="shared" si="18"/>
        <v>0</v>
      </c>
      <c r="J53" s="105"/>
      <c r="K53" s="105" t="s">
        <v>377</v>
      </c>
      <c r="L53" s="108" t="s">
        <v>477</v>
      </c>
      <c r="M53" s="107">
        <f t="shared" si="7"/>
        <v>0</v>
      </c>
      <c r="N53" s="107">
        <v>0</v>
      </c>
      <c r="O53" s="107">
        <v>0</v>
      </c>
      <c r="P53" s="107">
        <f t="shared" si="8"/>
        <v>0</v>
      </c>
      <c r="Q53" s="107"/>
      <c r="R53" s="107"/>
    </row>
    <row r="54" spans="1:18">
      <c r="A54" s="105"/>
      <c r="B54" s="105" t="s">
        <v>371</v>
      </c>
      <c r="C54" s="108" t="s">
        <v>478</v>
      </c>
      <c r="D54" s="107">
        <f t="shared" si="5"/>
        <v>471.89</v>
      </c>
      <c r="E54" s="107">
        <v>471.89</v>
      </c>
      <c r="F54" s="107">
        <v>0</v>
      </c>
      <c r="G54" s="107">
        <f t="shared" si="6"/>
        <v>0</v>
      </c>
      <c r="H54" s="107"/>
      <c r="I54" s="107"/>
      <c r="J54" s="105"/>
      <c r="K54" s="105" t="s">
        <v>397</v>
      </c>
      <c r="L54" s="108" t="s">
        <v>479</v>
      </c>
      <c r="M54" s="107">
        <f t="shared" si="7"/>
        <v>362</v>
      </c>
      <c r="N54" s="107">
        <v>362</v>
      </c>
      <c r="O54" s="107">
        <v>0</v>
      </c>
      <c r="P54" s="107">
        <f t="shared" si="8"/>
        <v>0</v>
      </c>
      <c r="Q54" s="107"/>
      <c r="R54" s="107"/>
    </row>
    <row r="55" spans="1:18">
      <c r="A55" s="105"/>
      <c r="B55" s="105" t="s">
        <v>374</v>
      </c>
      <c r="C55" s="108" t="s">
        <v>480</v>
      </c>
      <c r="D55" s="107">
        <f t="shared" si="5"/>
        <v>3028.43</v>
      </c>
      <c r="E55" s="107">
        <f>35.26+965.63+7.29</f>
        <v>1008.18</v>
      </c>
      <c r="F55" s="107">
        <f>1368.68+642.57+9</f>
        <v>2020.25</v>
      </c>
      <c r="G55" s="107">
        <f t="shared" si="6"/>
        <v>0</v>
      </c>
      <c r="H55" s="107"/>
      <c r="I55" s="107"/>
      <c r="J55" s="105"/>
      <c r="K55" s="105" t="s">
        <v>401</v>
      </c>
      <c r="L55" s="108" t="s">
        <v>481</v>
      </c>
      <c r="M55" s="107">
        <f t="shared" si="7"/>
        <v>109.89</v>
      </c>
      <c r="N55" s="107">
        <v>109.89</v>
      </c>
      <c r="O55" s="107">
        <v>0</v>
      </c>
      <c r="P55" s="107">
        <f t="shared" si="8"/>
        <v>0</v>
      </c>
      <c r="Q55" s="107"/>
      <c r="R55" s="107"/>
    </row>
    <row r="56" spans="1:18">
      <c r="A56" s="105"/>
      <c r="B56" s="105" t="s">
        <v>377</v>
      </c>
      <c r="C56" s="108" t="s">
        <v>482</v>
      </c>
      <c r="D56" s="107">
        <f t="shared" si="5"/>
        <v>0</v>
      </c>
      <c r="E56" s="107">
        <v>0</v>
      </c>
      <c r="F56" s="107">
        <v>0</v>
      </c>
      <c r="G56" s="107">
        <f t="shared" si="6"/>
        <v>0</v>
      </c>
      <c r="H56" s="107"/>
      <c r="I56" s="107"/>
      <c r="J56" s="105"/>
      <c r="K56" s="105" t="s">
        <v>382</v>
      </c>
      <c r="L56" s="108" t="s">
        <v>483</v>
      </c>
      <c r="M56" s="107">
        <f t="shared" si="7"/>
        <v>0</v>
      </c>
      <c r="N56" s="107">
        <v>0</v>
      </c>
      <c r="O56" s="107">
        <v>0</v>
      </c>
      <c r="P56" s="107">
        <f t="shared" si="8"/>
        <v>0</v>
      </c>
      <c r="Q56" s="107"/>
      <c r="R56" s="107"/>
    </row>
    <row r="57" spans="1:18">
      <c r="A57" s="105"/>
      <c r="B57" s="105" t="s">
        <v>401</v>
      </c>
      <c r="C57" s="108" t="s">
        <v>484</v>
      </c>
      <c r="D57" s="107">
        <f t="shared" si="5"/>
        <v>5691.99</v>
      </c>
      <c r="E57" s="107">
        <f>5521.95+170.04</f>
        <v>5691.99</v>
      </c>
      <c r="F57" s="107">
        <v>0</v>
      </c>
      <c r="G57" s="107">
        <f t="shared" si="6"/>
        <v>0</v>
      </c>
      <c r="H57" s="107"/>
      <c r="I57" s="107"/>
      <c r="J57" s="105"/>
      <c r="K57" s="105" t="s">
        <v>386</v>
      </c>
      <c r="L57" s="108" t="s">
        <v>485</v>
      </c>
      <c r="M57" s="107">
        <f t="shared" si="7"/>
        <v>0</v>
      </c>
      <c r="N57" s="107">
        <v>0</v>
      </c>
      <c r="O57" s="107">
        <v>0</v>
      </c>
      <c r="P57" s="107">
        <f t="shared" si="8"/>
        <v>0</v>
      </c>
      <c r="Q57" s="107"/>
      <c r="R57" s="107"/>
    </row>
    <row r="58" spans="1:18">
      <c r="A58" s="105"/>
      <c r="B58" s="105" t="s">
        <v>380</v>
      </c>
      <c r="C58" s="108" t="s">
        <v>486</v>
      </c>
      <c r="D58" s="107">
        <f t="shared" si="5"/>
        <v>108.15</v>
      </c>
      <c r="E58" s="107">
        <f>107.12+1.03</f>
        <v>108.15</v>
      </c>
      <c r="F58" s="107">
        <v>0</v>
      </c>
      <c r="G58" s="107">
        <f t="shared" si="6"/>
        <v>0</v>
      </c>
      <c r="H58" s="107"/>
      <c r="I58" s="107"/>
      <c r="J58" s="105"/>
      <c r="K58" s="105" t="s">
        <v>389</v>
      </c>
      <c r="L58" s="108" t="s">
        <v>480</v>
      </c>
      <c r="M58" s="107">
        <f t="shared" si="7"/>
        <v>3028.43</v>
      </c>
      <c r="N58" s="107">
        <f>35.26+965.63+7.29</f>
        <v>1008.18</v>
      </c>
      <c r="O58" s="107">
        <f>1368.68+651.57</f>
        <v>2020.25</v>
      </c>
      <c r="P58" s="107">
        <f t="shared" si="8"/>
        <v>0</v>
      </c>
      <c r="Q58" s="107"/>
      <c r="R58" s="107"/>
    </row>
    <row r="59" spans="1:18">
      <c r="A59" s="104" t="s">
        <v>487</v>
      </c>
      <c r="B59" s="104" t="s">
        <v>368</v>
      </c>
      <c r="C59" s="106" t="s">
        <v>488</v>
      </c>
      <c r="D59" s="107">
        <f t="shared" si="5"/>
        <v>0</v>
      </c>
      <c r="E59" s="107">
        <v>0</v>
      </c>
      <c r="F59" s="107">
        <v>0</v>
      </c>
      <c r="G59" s="107">
        <f t="shared" si="6"/>
        <v>0</v>
      </c>
      <c r="H59" s="107"/>
      <c r="I59" s="107"/>
      <c r="J59" s="105"/>
      <c r="K59" s="105" t="s">
        <v>392</v>
      </c>
      <c r="L59" s="108" t="s">
        <v>489</v>
      </c>
      <c r="M59" s="107">
        <f t="shared" si="7"/>
        <v>0</v>
      </c>
      <c r="N59" s="107">
        <v>0</v>
      </c>
      <c r="O59" s="107">
        <v>0</v>
      </c>
      <c r="P59" s="107">
        <f t="shared" si="8"/>
        <v>0</v>
      </c>
      <c r="Q59" s="107"/>
      <c r="R59" s="107"/>
    </row>
    <row r="60" spans="1:18">
      <c r="A60" s="105"/>
      <c r="B60" s="105" t="s">
        <v>374</v>
      </c>
      <c r="C60" s="108" t="s">
        <v>490</v>
      </c>
      <c r="D60" s="107">
        <f t="shared" si="5"/>
        <v>0</v>
      </c>
      <c r="E60" s="107">
        <v>0</v>
      </c>
      <c r="F60" s="107">
        <v>0</v>
      </c>
      <c r="G60" s="107">
        <f t="shared" si="6"/>
        <v>0</v>
      </c>
      <c r="H60" s="107"/>
      <c r="I60" s="107"/>
      <c r="J60" s="105"/>
      <c r="K60" s="105" t="s">
        <v>395</v>
      </c>
      <c r="L60" s="108" t="s">
        <v>482</v>
      </c>
      <c r="M60" s="107">
        <f t="shared" si="7"/>
        <v>0</v>
      </c>
      <c r="N60" s="107">
        <v>0</v>
      </c>
      <c r="O60" s="107">
        <v>0</v>
      </c>
      <c r="P60" s="107">
        <f t="shared" si="8"/>
        <v>0</v>
      </c>
      <c r="Q60" s="107"/>
      <c r="R60" s="107"/>
    </row>
    <row r="61" spans="1:18">
      <c r="A61" s="105"/>
      <c r="B61" s="105" t="s">
        <v>377</v>
      </c>
      <c r="C61" s="108" t="s">
        <v>491</v>
      </c>
      <c r="D61" s="107">
        <f t="shared" si="5"/>
        <v>0</v>
      </c>
      <c r="E61" s="107">
        <v>0</v>
      </c>
      <c r="F61" s="107">
        <v>0</v>
      </c>
      <c r="G61" s="107">
        <f t="shared" si="6"/>
        <v>0</v>
      </c>
      <c r="H61" s="107"/>
      <c r="I61" s="107"/>
      <c r="J61" s="105"/>
      <c r="K61" s="105" t="s">
        <v>380</v>
      </c>
      <c r="L61" s="108" t="s">
        <v>492</v>
      </c>
      <c r="M61" s="107">
        <f t="shared" si="7"/>
        <v>108.15</v>
      </c>
      <c r="N61" s="107">
        <f>107.12+1.03</f>
        <v>108.15</v>
      </c>
      <c r="O61" s="107">
        <v>0</v>
      </c>
      <c r="P61" s="107">
        <f t="shared" si="8"/>
        <v>0</v>
      </c>
      <c r="Q61" s="107"/>
      <c r="R61" s="107"/>
    </row>
    <row r="62" spans="1:18">
      <c r="A62" s="104" t="s">
        <v>493</v>
      </c>
      <c r="B62" s="104" t="s">
        <v>368</v>
      </c>
      <c r="C62" s="106" t="s">
        <v>494</v>
      </c>
      <c r="D62" s="107">
        <f t="shared" si="5"/>
        <v>93.6</v>
      </c>
      <c r="E62" s="107">
        <v>0</v>
      </c>
      <c r="F62" s="107">
        <v>93.6</v>
      </c>
      <c r="G62" s="107">
        <f t="shared" si="6"/>
        <v>0</v>
      </c>
      <c r="H62" s="107"/>
      <c r="I62" s="107"/>
      <c r="J62" s="104" t="s">
        <v>495</v>
      </c>
      <c r="K62" s="104" t="s">
        <v>368</v>
      </c>
      <c r="L62" s="106" t="s">
        <v>494</v>
      </c>
      <c r="M62" s="107">
        <f>SUM(M63:M66)</f>
        <v>93.6</v>
      </c>
      <c r="N62" s="107">
        <f t="shared" ref="N62:O62" si="19">SUM(N63:N66)</f>
        <v>0</v>
      </c>
      <c r="O62" s="107">
        <f t="shared" si="19"/>
        <v>93.6</v>
      </c>
      <c r="P62" s="107">
        <f t="shared" si="8"/>
        <v>0</v>
      </c>
      <c r="Q62" s="107"/>
      <c r="R62" s="107"/>
    </row>
    <row r="63" spans="1:18">
      <c r="A63" s="105"/>
      <c r="B63" s="105" t="s">
        <v>371</v>
      </c>
      <c r="C63" s="108" t="s">
        <v>496</v>
      </c>
      <c r="D63" s="107">
        <f t="shared" si="5"/>
        <v>0</v>
      </c>
      <c r="E63" s="107">
        <v>0</v>
      </c>
      <c r="F63" s="107">
        <v>0</v>
      </c>
      <c r="G63" s="107">
        <f t="shared" si="6"/>
        <v>0</v>
      </c>
      <c r="H63" s="107"/>
      <c r="I63" s="107"/>
      <c r="J63" s="105"/>
      <c r="K63" s="105" t="s">
        <v>371</v>
      </c>
      <c r="L63" s="108" t="s">
        <v>496</v>
      </c>
      <c r="M63" s="107">
        <f t="shared" si="7"/>
        <v>0</v>
      </c>
      <c r="N63" s="107">
        <v>0</v>
      </c>
      <c r="O63" s="107">
        <v>0</v>
      </c>
      <c r="P63" s="107">
        <f t="shared" si="8"/>
        <v>0</v>
      </c>
      <c r="Q63" s="107"/>
      <c r="R63" s="107"/>
    </row>
    <row r="64" spans="1:18">
      <c r="A64" s="105"/>
      <c r="B64" s="105" t="s">
        <v>374</v>
      </c>
      <c r="C64" s="108" t="s">
        <v>497</v>
      </c>
      <c r="D64" s="107">
        <f t="shared" si="5"/>
        <v>93.6</v>
      </c>
      <c r="E64" s="107">
        <v>0</v>
      </c>
      <c r="F64" s="107">
        <v>93.6</v>
      </c>
      <c r="G64" s="107">
        <f t="shared" si="6"/>
        <v>0</v>
      </c>
      <c r="H64" s="107"/>
      <c r="I64" s="107"/>
      <c r="J64" s="105"/>
      <c r="K64" s="105" t="s">
        <v>374</v>
      </c>
      <c r="L64" s="108" t="s">
        <v>497</v>
      </c>
      <c r="M64" s="107">
        <f t="shared" si="7"/>
        <v>93.6</v>
      </c>
      <c r="N64" s="107">
        <v>0</v>
      </c>
      <c r="O64" s="107">
        <v>93.6</v>
      </c>
      <c r="P64" s="107">
        <f t="shared" si="8"/>
        <v>0</v>
      </c>
      <c r="Q64" s="107"/>
      <c r="R64" s="107"/>
    </row>
    <row r="65" spans="1:18">
      <c r="A65" s="105"/>
      <c r="B65" s="105" t="s">
        <v>377</v>
      </c>
      <c r="C65" s="108" t="s">
        <v>498</v>
      </c>
      <c r="D65" s="107">
        <f t="shared" si="5"/>
        <v>0</v>
      </c>
      <c r="E65" s="107">
        <v>0</v>
      </c>
      <c r="F65" s="107">
        <v>0</v>
      </c>
      <c r="G65" s="107">
        <f t="shared" si="6"/>
        <v>0</v>
      </c>
      <c r="H65" s="107"/>
      <c r="I65" s="107"/>
      <c r="J65" s="105"/>
      <c r="K65" s="105" t="s">
        <v>377</v>
      </c>
      <c r="L65" s="108" t="s">
        <v>498</v>
      </c>
      <c r="M65" s="107">
        <f t="shared" si="7"/>
        <v>0</v>
      </c>
      <c r="N65" s="107">
        <v>0</v>
      </c>
      <c r="O65" s="107">
        <v>0</v>
      </c>
      <c r="P65" s="107">
        <f t="shared" si="8"/>
        <v>0</v>
      </c>
      <c r="Q65" s="107"/>
      <c r="R65" s="107"/>
    </row>
    <row r="66" spans="1:18">
      <c r="A66" s="105"/>
      <c r="B66" s="105" t="s">
        <v>397</v>
      </c>
      <c r="C66" s="108" t="s">
        <v>499</v>
      </c>
      <c r="D66" s="107">
        <f t="shared" si="5"/>
        <v>0</v>
      </c>
      <c r="E66" s="107">
        <v>0</v>
      </c>
      <c r="F66" s="107">
        <v>0</v>
      </c>
      <c r="G66" s="107">
        <f t="shared" si="6"/>
        <v>0</v>
      </c>
      <c r="H66" s="107"/>
      <c r="I66" s="107"/>
      <c r="J66" s="105"/>
      <c r="K66" s="105" t="s">
        <v>397</v>
      </c>
      <c r="L66" s="108" t="s">
        <v>499</v>
      </c>
      <c r="M66" s="107">
        <f t="shared" si="7"/>
        <v>0</v>
      </c>
      <c r="N66" s="107">
        <v>0</v>
      </c>
      <c r="O66" s="107">
        <v>0</v>
      </c>
      <c r="P66" s="107">
        <f t="shared" si="8"/>
        <v>0</v>
      </c>
      <c r="Q66" s="107"/>
      <c r="R66" s="107"/>
    </row>
    <row r="67" spans="1:18">
      <c r="A67" s="104" t="s">
        <v>500</v>
      </c>
      <c r="B67" s="104" t="s">
        <v>368</v>
      </c>
      <c r="C67" s="106" t="s">
        <v>501</v>
      </c>
      <c r="D67" s="107">
        <f t="shared" si="5"/>
        <v>0</v>
      </c>
      <c r="E67" s="107">
        <v>0</v>
      </c>
      <c r="F67" s="107">
        <v>0</v>
      </c>
      <c r="G67" s="107">
        <f t="shared" si="6"/>
        <v>0</v>
      </c>
      <c r="H67" s="107"/>
      <c r="I67" s="107"/>
      <c r="J67" s="104" t="s">
        <v>502</v>
      </c>
      <c r="K67" s="104" t="s">
        <v>368</v>
      </c>
      <c r="L67" s="106" t="s">
        <v>503</v>
      </c>
      <c r="M67" s="107">
        <f t="shared" si="7"/>
        <v>0</v>
      </c>
      <c r="N67" s="107">
        <v>0</v>
      </c>
      <c r="O67" s="107">
        <v>0</v>
      </c>
      <c r="P67" s="107">
        <f t="shared" si="8"/>
        <v>0</v>
      </c>
      <c r="Q67" s="107"/>
      <c r="R67" s="107"/>
    </row>
    <row r="68" spans="1:18">
      <c r="A68" s="105"/>
      <c r="B68" s="105" t="s">
        <v>371</v>
      </c>
      <c r="C68" s="108" t="s">
        <v>504</v>
      </c>
      <c r="D68" s="107">
        <f t="shared" si="5"/>
        <v>0</v>
      </c>
      <c r="E68" s="107">
        <v>0</v>
      </c>
      <c r="F68" s="107">
        <v>0</v>
      </c>
      <c r="G68" s="107">
        <f t="shared" si="6"/>
        <v>0</v>
      </c>
      <c r="H68" s="107"/>
      <c r="I68" s="107"/>
      <c r="J68" s="105"/>
      <c r="K68" s="105" t="s">
        <v>371</v>
      </c>
      <c r="L68" s="108" t="s">
        <v>505</v>
      </c>
      <c r="M68" s="107">
        <f t="shared" si="7"/>
        <v>0</v>
      </c>
      <c r="N68" s="107">
        <v>0</v>
      </c>
      <c r="O68" s="107">
        <v>0</v>
      </c>
      <c r="P68" s="107">
        <f t="shared" si="8"/>
        <v>0</v>
      </c>
      <c r="Q68" s="107"/>
      <c r="R68" s="107"/>
    </row>
    <row r="69" spans="1:18">
      <c r="A69" s="105"/>
      <c r="B69" s="105" t="s">
        <v>374</v>
      </c>
      <c r="C69" s="108" t="s">
        <v>506</v>
      </c>
      <c r="D69" s="107">
        <f t="shared" si="5"/>
        <v>0</v>
      </c>
      <c r="E69" s="107">
        <v>0</v>
      </c>
      <c r="F69" s="107">
        <v>0</v>
      </c>
      <c r="G69" s="107">
        <f t="shared" si="6"/>
        <v>0</v>
      </c>
      <c r="H69" s="107"/>
      <c r="I69" s="107"/>
      <c r="J69" s="105"/>
      <c r="K69" s="105" t="s">
        <v>374</v>
      </c>
      <c r="L69" s="108" t="s">
        <v>507</v>
      </c>
      <c r="M69" s="107">
        <f t="shared" si="7"/>
        <v>0</v>
      </c>
      <c r="N69" s="107">
        <v>0</v>
      </c>
      <c r="O69" s="107">
        <v>0</v>
      </c>
      <c r="P69" s="107">
        <f t="shared" si="8"/>
        <v>0</v>
      </c>
      <c r="Q69" s="107"/>
      <c r="R69" s="107"/>
    </row>
    <row r="70" spans="1:18">
      <c r="A70" s="104" t="s">
        <v>508</v>
      </c>
      <c r="B70" s="104" t="s">
        <v>368</v>
      </c>
      <c r="C70" s="106" t="s">
        <v>509</v>
      </c>
      <c r="D70" s="107">
        <f t="shared" si="5"/>
        <v>0</v>
      </c>
      <c r="E70" s="107">
        <v>0</v>
      </c>
      <c r="F70" s="107">
        <v>0</v>
      </c>
      <c r="G70" s="107">
        <f t="shared" si="6"/>
        <v>0</v>
      </c>
      <c r="H70" s="107"/>
      <c r="I70" s="107"/>
      <c r="J70" s="105"/>
      <c r="K70" s="105" t="s">
        <v>377</v>
      </c>
      <c r="L70" s="108" t="s">
        <v>510</v>
      </c>
      <c r="M70" s="107">
        <f t="shared" si="7"/>
        <v>0</v>
      </c>
      <c r="N70" s="107">
        <v>0</v>
      </c>
      <c r="O70" s="107">
        <v>0</v>
      </c>
      <c r="P70" s="107">
        <f t="shared" si="8"/>
        <v>0</v>
      </c>
      <c r="Q70" s="107"/>
      <c r="R70" s="107"/>
    </row>
    <row r="71" spans="1:18">
      <c r="A71" s="105"/>
      <c r="B71" s="105" t="s">
        <v>371</v>
      </c>
      <c r="C71" s="108" t="s">
        <v>511</v>
      </c>
      <c r="D71" s="107">
        <f t="shared" si="5"/>
        <v>0</v>
      </c>
      <c r="E71" s="107">
        <v>0</v>
      </c>
      <c r="F71" s="107">
        <v>0</v>
      </c>
      <c r="G71" s="107">
        <f t="shared" si="6"/>
        <v>0</v>
      </c>
      <c r="H71" s="107"/>
      <c r="I71" s="107"/>
      <c r="J71" s="105"/>
      <c r="K71" s="105" t="s">
        <v>401</v>
      </c>
      <c r="L71" s="108" t="s">
        <v>420</v>
      </c>
      <c r="M71" s="107">
        <f t="shared" si="7"/>
        <v>0</v>
      </c>
      <c r="N71" s="107">
        <v>0</v>
      </c>
      <c r="O71" s="107">
        <v>0</v>
      </c>
      <c r="P71" s="107">
        <f t="shared" si="8"/>
        <v>0</v>
      </c>
      <c r="Q71" s="107"/>
      <c r="R71" s="107"/>
    </row>
    <row r="72" spans="1:18">
      <c r="A72" s="105"/>
      <c r="B72" s="105" t="s">
        <v>374</v>
      </c>
      <c r="C72" s="108" t="s">
        <v>512</v>
      </c>
      <c r="D72" s="107">
        <f t="shared" si="5"/>
        <v>0</v>
      </c>
      <c r="E72" s="107">
        <v>0</v>
      </c>
      <c r="F72" s="107">
        <v>0</v>
      </c>
      <c r="G72" s="107">
        <f t="shared" si="6"/>
        <v>0</v>
      </c>
      <c r="H72" s="107"/>
      <c r="I72" s="107"/>
      <c r="J72" s="105"/>
      <c r="K72" s="105" t="s">
        <v>382</v>
      </c>
      <c r="L72" s="108" t="s">
        <v>428</v>
      </c>
      <c r="M72" s="107">
        <f t="shared" si="7"/>
        <v>0</v>
      </c>
      <c r="N72" s="107">
        <v>0</v>
      </c>
      <c r="O72" s="107">
        <v>0</v>
      </c>
      <c r="P72" s="107">
        <f t="shared" si="8"/>
        <v>0</v>
      </c>
      <c r="Q72" s="107"/>
      <c r="R72" s="107"/>
    </row>
    <row r="73" spans="1:18">
      <c r="A73" s="105"/>
      <c r="B73" s="105" t="s">
        <v>377</v>
      </c>
      <c r="C73" s="108" t="s">
        <v>513</v>
      </c>
      <c r="D73" s="107">
        <f t="shared" ref="D73:D82" si="20">SUM(E73:F73)</f>
        <v>0</v>
      </c>
      <c r="E73" s="107">
        <v>0</v>
      </c>
      <c r="F73" s="107">
        <v>0</v>
      </c>
      <c r="G73" s="107">
        <f t="shared" ref="G73:G82" si="21">SUM(H73:I73)</f>
        <v>0</v>
      </c>
      <c r="H73" s="107"/>
      <c r="I73" s="107"/>
      <c r="J73" s="105"/>
      <c r="K73" s="105" t="s">
        <v>386</v>
      </c>
      <c r="L73" s="108" t="s">
        <v>514</v>
      </c>
      <c r="M73" s="107">
        <f t="shared" ref="M73:M96" si="22">SUM(N73:O73)</f>
        <v>0</v>
      </c>
      <c r="N73" s="107">
        <v>0</v>
      </c>
      <c r="O73" s="107">
        <v>0</v>
      </c>
      <c r="P73" s="107">
        <f t="shared" ref="P73:P114" si="23">SUM(Q73:R73)</f>
        <v>0</v>
      </c>
      <c r="Q73" s="107"/>
      <c r="R73" s="107"/>
    </row>
    <row r="74" spans="1:18">
      <c r="A74" s="105"/>
      <c r="B74" s="105" t="s">
        <v>397</v>
      </c>
      <c r="C74" s="108" t="s">
        <v>515</v>
      </c>
      <c r="D74" s="107">
        <f t="shared" si="20"/>
        <v>0</v>
      </c>
      <c r="E74" s="107">
        <v>0</v>
      </c>
      <c r="F74" s="107">
        <v>0</v>
      </c>
      <c r="G74" s="107">
        <f t="shared" si="21"/>
        <v>0</v>
      </c>
      <c r="H74" s="107"/>
      <c r="I74" s="107"/>
      <c r="J74" s="105"/>
      <c r="K74" s="105" t="s">
        <v>389</v>
      </c>
      <c r="L74" s="108" t="s">
        <v>516</v>
      </c>
      <c r="M74" s="107">
        <f t="shared" si="22"/>
        <v>0</v>
      </c>
      <c r="N74" s="107">
        <v>0</v>
      </c>
      <c r="O74" s="107">
        <v>0</v>
      </c>
      <c r="P74" s="107">
        <f t="shared" si="23"/>
        <v>0</v>
      </c>
      <c r="Q74" s="107"/>
      <c r="R74" s="107"/>
    </row>
    <row r="75" spans="1:18">
      <c r="A75" s="104" t="s">
        <v>517</v>
      </c>
      <c r="B75" s="104" t="s">
        <v>368</v>
      </c>
      <c r="C75" s="106" t="s">
        <v>518</v>
      </c>
      <c r="D75" s="107">
        <f t="shared" si="20"/>
        <v>0</v>
      </c>
      <c r="E75" s="107">
        <v>0</v>
      </c>
      <c r="F75" s="107">
        <v>0</v>
      </c>
      <c r="G75" s="107">
        <f t="shared" si="21"/>
        <v>0</v>
      </c>
      <c r="H75" s="107"/>
      <c r="I75" s="107"/>
      <c r="J75" s="105"/>
      <c r="K75" s="105" t="s">
        <v>406</v>
      </c>
      <c r="L75" s="108" t="s">
        <v>422</v>
      </c>
      <c r="M75" s="107">
        <f t="shared" si="22"/>
        <v>0</v>
      </c>
      <c r="N75" s="107">
        <v>0</v>
      </c>
      <c r="O75" s="107">
        <v>0</v>
      </c>
      <c r="P75" s="107">
        <f t="shared" si="23"/>
        <v>0</v>
      </c>
      <c r="Q75" s="107"/>
      <c r="R75" s="107"/>
    </row>
    <row r="76" spans="1:18">
      <c r="A76" s="105"/>
      <c r="B76" s="105" t="s">
        <v>371</v>
      </c>
      <c r="C76" s="108" t="s">
        <v>519</v>
      </c>
      <c r="D76" s="107">
        <f t="shared" si="20"/>
        <v>0</v>
      </c>
      <c r="E76" s="107">
        <v>0</v>
      </c>
      <c r="F76" s="107">
        <v>0</v>
      </c>
      <c r="G76" s="107">
        <f t="shared" si="21"/>
        <v>0</v>
      </c>
      <c r="H76" s="107"/>
      <c r="I76" s="107"/>
      <c r="J76" s="105"/>
      <c r="K76" s="105" t="s">
        <v>520</v>
      </c>
      <c r="L76" s="108" t="s">
        <v>521</v>
      </c>
      <c r="M76" s="107">
        <f t="shared" si="22"/>
        <v>0</v>
      </c>
      <c r="N76" s="107">
        <v>0</v>
      </c>
      <c r="O76" s="107">
        <v>0</v>
      </c>
      <c r="P76" s="107">
        <f t="shared" si="23"/>
        <v>0</v>
      </c>
      <c r="Q76" s="107"/>
      <c r="R76" s="107"/>
    </row>
    <row r="77" spans="1:18">
      <c r="A77" s="105"/>
      <c r="B77" s="105" t="s">
        <v>374</v>
      </c>
      <c r="C77" s="108" t="s">
        <v>522</v>
      </c>
      <c r="D77" s="107">
        <f t="shared" si="20"/>
        <v>0</v>
      </c>
      <c r="E77" s="107">
        <v>0</v>
      </c>
      <c r="F77" s="107">
        <v>0</v>
      </c>
      <c r="G77" s="107">
        <f t="shared" si="21"/>
        <v>0</v>
      </c>
      <c r="H77" s="107"/>
      <c r="I77" s="107"/>
      <c r="J77" s="105"/>
      <c r="K77" s="105" t="s">
        <v>523</v>
      </c>
      <c r="L77" s="108" t="s">
        <v>524</v>
      </c>
      <c r="M77" s="107">
        <f t="shared" si="22"/>
        <v>0</v>
      </c>
      <c r="N77" s="107">
        <v>0</v>
      </c>
      <c r="O77" s="107">
        <v>0</v>
      </c>
      <c r="P77" s="107">
        <f t="shared" si="23"/>
        <v>0</v>
      </c>
      <c r="Q77" s="107"/>
      <c r="R77" s="107"/>
    </row>
    <row r="78" spans="1:18">
      <c r="A78" s="104" t="s">
        <v>525</v>
      </c>
      <c r="B78" s="104" t="s">
        <v>368</v>
      </c>
      <c r="C78" s="106" t="s">
        <v>351</v>
      </c>
      <c r="D78" s="107">
        <f t="shared" si="20"/>
        <v>0</v>
      </c>
      <c r="E78" s="107">
        <v>0</v>
      </c>
      <c r="F78" s="107">
        <v>0</v>
      </c>
      <c r="G78" s="107">
        <f t="shared" si="21"/>
        <v>0</v>
      </c>
      <c r="H78" s="107"/>
      <c r="I78" s="107"/>
      <c r="J78" s="105"/>
      <c r="K78" s="105" t="s">
        <v>526</v>
      </c>
      <c r="L78" s="108" t="s">
        <v>527</v>
      </c>
      <c r="M78" s="107">
        <f t="shared" si="22"/>
        <v>0</v>
      </c>
      <c r="N78" s="107">
        <v>0</v>
      </c>
      <c r="O78" s="107">
        <v>0</v>
      </c>
      <c r="P78" s="107">
        <f t="shared" si="23"/>
        <v>0</v>
      </c>
      <c r="Q78" s="107"/>
      <c r="R78" s="107"/>
    </row>
    <row r="79" spans="1:18">
      <c r="A79" s="105"/>
      <c r="B79" s="105" t="s">
        <v>382</v>
      </c>
      <c r="C79" s="108" t="s">
        <v>528</v>
      </c>
      <c r="D79" s="107">
        <f t="shared" si="20"/>
        <v>0</v>
      </c>
      <c r="E79" s="107">
        <v>0</v>
      </c>
      <c r="F79" s="107">
        <v>0</v>
      </c>
      <c r="G79" s="107">
        <f t="shared" si="21"/>
        <v>0</v>
      </c>
      <c r="H79" s="107"/>
      <c r="I79" s="107"/>
      <c r="J79" s="105"/>
      <c r="K79" s="105" t="s">
        <v>380</v>
      </c>
      <c r="L79" s="108" t="s">
        <v>529</v>
      </c>
      <c r="M79" s="107">
        <f t="shared" si="22"/>
        <v>0</v>
      </c>
      <c r="N79" s="107">
        <v>0</v>
      </c>
      <c r="O79" s="107">
        <v>0</v>
      </c>
      <c r="P79" s="107">
        <f t="shared" si="23"/>
        <v>0</v>
      </c>
      <c r="Q79" s="107"/>
      <c r="R79" s="107"/>
    </row>
    <row r="80" spans="1:18">
      <c r="A80" s="105"/>
      <c r="B80" s="105" t="s">
        <v>386</v>
      </c>
      <c r="C80" s="108" t="s">
        <v>530</v>
      </c>
      <c r="D80" s="107">
        <f t="shared" si="20"/>
        <v>0</v>
      </c>
      <c r="E80" s="107">
        <v>0</v>
      </c>
      <c r="F80" s="107">
        <v>0</v>
      </c>
      <c r="G80" s="107">
        <f t="shared" si="21"/>
        <v>0</v>
      </c>
      <c r="H80" s="107"/>
      <c r="I80" s="107"/>
      <c r="J80" s="104" t="s">
        <v>531</v>
      </c>
      <c r="K80" s="104" t="s">
        <v>368</v>
      </c>
      <c r="L80" s="106" t="s">
        <v>532</v>
      </c>
      <c r="M80" s="107">
        <f>SUM(M81:M96)</f>
        <v>8158.69</v>
      </c>
      <c r="N80" s="107">
        <f t="shared" ref="N80:O80" si="24">SUM(N81:N96)</f>
        <v>0</v>
      </c>
      <c r="O80" s="107">
        <f t="shared" si="24"/>
        <v>8158.69</v>
      </c>
      <c r="P80" s="107">
        <f t="shared" ref="P80" si="25">SUM(P81:P96)</f>
        <v>1927.46</v>
      </c>
      <c r="Q80" s="107">
        <f t="shared" ref="Q80" si="26">SUM(Q81:Q96)</f>
        <v>0</v>
      </c>
      <c r="R80" s="107">
        <f t="shared" ref="R80" si="27">SUM(R81:R96)</f>
        <v>1927.46</v>
      </c>
    </row>
    <row r="81" ht="30.95" customHeight="1" spans="1:18">
      <c r="A81" s="105"/>
      <c r="B81" s="105" t="s">
        <v>389</v>
      </c>
      <c r="C81" s="111" t="s">
        <v>533</v>
      </c>
      <c r="D81" s="107">
        <f t="shared" si="20"/>
        <v>0</v>
      </c>
      <c r="E81" s="107">
        <v>0</v>
      </c>
      <c r="F81" s="107">
        <v>0</v>
      </c>
      <c r="G81" s="107">
        <f t="shared" si="21"/>
        <v>0</v>
      </c>
      <c r="H81" s="107"/>
      <c r="I81" s="107"/>
      <c r="J81" s="105"/>
      <c r="K81" s="105" t="s">
        <v>371</v>
      </c>
      <c r="L81" s="108" t="s">
        <v>505</v>
      </c>
      <c r="M81" s="107">
        <f t="shared" si="22"/>
        <v>4159.86</v>
      </c>
      <c r="N81" s="107">
        <v>0</v>
      </c>
      <c r="O81" s="107">
        <f>2500+1659.86</f>
        <v>4159.86</v>
      </c>
      <c r="P81" s="107">
        <f t="shared" si="23"/>
        <v>1507.46</v>
      </c>
      <c r="Q81" s="107"/>
      <c r="R81" s="107">
        <v>1507.46</v>
      </c>
    </row>
    <row r="82" spans="1:18">
      <c r="A82" s="105"/>
      <c r="B82" s="105" t="s">
        <v>380</v>
      </c>
      <c r="C82" s="108" t="s">
        <v>351</v>
      </c>
      <c r="D82" s="107">
        <f t="shared" si="20"/>
        <v>0</v>
      </c>
      <c r="E82" s="107">
        <v>0</v>
      </c>
      <c r="F82" s="107">
        <v>0</v>
      </c>
      <c r="G82" s="107">
        <f t="shared" si="21"/>
        <v>0</v>
      </c>
      <c r="H82" s="107"/>
      <c r="I82" s="107"/>
      <c r="J82" s="105"/>
      <c r="K82" s="105" t="s">
        <v>374</v>
      </c>
      <c r="L82" s="108" t="s">
        <v>507</v>
      </c>
      <c r="M82" s="107">
        <f t="shared" si="22"/>
        <v>1376.43</v>
      </c>
      <c r="N82" s="107">
        <v>0</v>
      </c>
      <c r="O82" s="107">
        <f>1163.25+213.18</f>
        <v>1376.43</v>
      </c>
      <c r="P82" s="107">
        <f t="shared" si="23"/>
        <v>0</v>
      </c>
      <c r="Q82" s="107"/>
      <c r="R82" s="107"/>
    </row>
    <row r="83" spans="1:18">
      <c r="A83" s="112"/>
      <c r="B83" s="112"/>
      <c r="C83" s="112"/>
      <c r="D83" s="107"/>
      <c r="E83" s="107">
        <v>0</v>
      </c>
      <c r="F83" s="107">
        <v>0</v>
      </c>
      <c r="G83" s="107"/>
      <c r="H83" s="107"/>
      <c r="I83" s="107"/>
      <c r="J83" s="112"/>
      <c r="K83" s="105" t="s">
        <v>377</v>
      </c>
      <c r="L83" s="112" t="s">
        <v>510</v>
      </c>
      <c r="M83" s="107">
        <f t="shared" si="22"/>
        <v>438</v>
      </c>
      <c r="N83" s="107">
        <v>0</v>
      </c>
      <c r="O83" s="107">
        <v>438</v>
      </c>
      <c r="P83" s="107">
        <f t="shared" si="23"/>
        <v>0</v>
      </c>
      <c r="Q83" s="107"/>
      <c r="R83" s="107"/>
    </row>
    <row r="84" spans="1:18">
      <c r="A84" s="112"/>
      <c r="B84" s="112"/>
      <c r="C84" s="112"/>
      <c r="D84" s="107"/>
      <c r="E84" s="107">
        <v>0</v>
      </c>
      <c r="F84" s="107">
        <v>0</v>
      </c>
      <c r="G84" s="107"/>
      <c r="H84" s="107"/>
      <c r="I84" s="107"/>
      <c r="J84" s="112"/>
      <c r="K84" s="105" t="s">
        <v>401</v>
      </c>
      <c r="L84" s="112" t="s">
        <v>420</v>
      </c>
      <c r="M84" s="107">
        <f t="shared" si="22"/>
        <v>1142.8</v>
      </c>
      <c r="N84" s="107">
        <v>0</v>
      </c>
      <c r="O84" s="107">
        <f>1000+142.8</f>
        <v>1142.8</v>
      </c>
      <c r="P84" s="107">
        <f t="shared" si="23"/>
        <v>0</v>
      </c>
      <c r="Q84" s="107"/>
      <c r="R84" s="107"/>
    </row>
    <row r="85" spans="1:18">
      <c r="A85" s="112"/>
      <c r="B85" s="112"/>
      <c r="C85" s="112"/>
      <c r="D85" s="107"/>
      <c r="E85" s="107"/>
      <c r="F85" s="107"/>
      <c r="G85" s="107"/>
      <c r="H85" s="107"/>
      <c r="I85" s="107"/>
      <c r="J85" s="112"/>
      <c r="K85" s="105" t="s">
        <v>382</v>
      </c>
      <c r="L85" s="112" t="s">
        <v>428</v>
      </c>
      <c r="M85" s="107">
        <f t="shared" si="22"/>
        <v>522.84</v>
      </c>
      <c r="N85" s="107">
        <v>0</v>
      </c>
      <c r="O85" s="107">
        <f>500+22.84</f>
        <v>522.84</v>
      </c>
      <c r="P85" s="107">
        <f t="shared" si="23"/>
        <v>420</v>
      </c>
      <c r="Q85" s="107"/>
      <c r="R85" s="107">
        <v>420</v>
      </c>
    </row>
    <row r="86" spans="1:18">
      <c r="A86" s="112"/>
      <c r="B86" s="112"/>
      <c r="C86" s="112"/>
      <c r="D86" s="107"/>
      <c r="E86" s="107"/>
      <c r="F86" s="107"/>
      <c r="G86" s="107"/>
      <c r="H86" s="107"/>
      <c r="I86" s="107"/>
      <c r="J86" s="112"/>
      <c r="K86" s="105" t="s">
        <v>386</v>
      </c>
      <c r="L86" s="112" t="s">
        <v>514</v>
      </c>
      <c r="M86" s="107">
        <f t="shared" si="22"/>
        <v>0</v>
      </c>
      <c r="N86" s="107">
        <v>0</v>
      </c>
      <c r="O86" s="107">
        <v>0</v>
      </c>
      <c r="P86" s="107">
        <f t="shared" si="23"/>
        <v>0</v>
      </c>
      <c r="Q86" s="107"/>
      <c r="R86" s="107"/>
    </row>
    <row r="87" spans="1:18">
      <c r="A87" s="112"/>
      <c r="B87" s="112"/>
      <c r="C87" s="112"/>
      <c r="D87" s="107"/>
      <c r="E87" s="107"/>
      <c r="F87" s="107"/>
      <c r="G87" s="107"/>
      <c r="H87" s="107"/>
      <c r="I87" s="107"/>
      <c r="J87" s="112"/>
      <c r="K87" s="105" t="s">
        <v>389</v>
      </c>
      <c r="L87" s="112" t="s">
        <v>516</v>
      </c>
      <c r="M87" s="107">
        <f t="shared" si="22"/>
        <v>0</v>
      </c>
      <c r="N87" s="107">
        <v>0</v>
      </c>
      <c r="O87" s="107">
        <v>0</v>
      </c>
      <c r="P87" s="107">
        <f t="shared" si="23"/>
        <v>0</v>
      </c>
      <c r="Q87" s="107"/>
      <c r="R87" s="107"/>
    </row>
    <row r="88" spans="1:18">
      <c r="A88" s="112"/>
      <c r="B88" s="112"/>
      <c r="C88" s="112"/>
      <c r="D88" s="107"/>
      <c r="E88" s="107"/>
      <c r="F88" s="107"/>
      <c r="G88" s="107"/>
      <c r="H88" s="107"/>
      <c r="I88" s="107"/>
      <c r="J88" s="112"/>
      <c r="K88" s="105" t="s">
        <v>392</v>
      </c>
      <c r="L88" s="112" t="s">
        <v>534</v>
      </c>
      <c r="M88" s="107">
        <f t="shared" si="22"/>
        <v>0</v>
      </c>
      <c r="N88" s="107">
        <v>0</v>
      </c>
      <c r="O88" s="107">
        <v>0</v>
      </c>
      <c r="P88" s="107">
        <f t="shared" si="23"/>
        <v>0</v>
      </c>
      <c r="Q88" s="107"/>
      <c r="R88" s="107"/>
    </row>
    <row r="89" spans="1:18">
      <c r="A89" s="112"/>
      <c r="B89" s="112"/>
      <c r="C89" s="112"/>
      <c r="D89" s="107"/>
      <c r="E89" s="107"/>
      <c r="F89" s="107"/>
      <c r="G89" s="107"/>
      <c r="H89" s="107"/>
      <c r="I89" s="107"/>
      <c r="J89" s="112"/>
      <c r="K89" s="105" t="s">
        <v>395</v>
      </c>
      <c r="L89" s="112" t="s">
        <v>535</v>
      </c>
      <c r="M89" s="107">
        <f t="shared" si="22"/>
        <v>0</v>
      </c>
      <c r="N89" s="107">
        <v>0</v>
      </c>
      <c r="O89" s="107">
        <v>0</v>
      </c>
      <c r="P89" s="107">
        <f t="shared" si="23"/>
        <v>0</v>
      </c>
      <c r="Q89" s="107"/>
      <c r="R89" s="107"/>
    </row>
    <row r="90" spans="1:18">
      <c r="A90" s="112"/>
      <c r="B90" s="112"/>
      <c r="C90" s="112"/>
      <c r="D90" s="107"/>
      <c r="E90" s="107"/>
      <c r="F90" s="107"/>
      <c r="G90" s="107"/>
      <c r="H90" s="107"/>
      <c r="I90" s="107"/>
      <c r="J90" s="112"/>
      <c r="K90" s="105" t="s">
        <v>399</v>
      </c>
      <c r="L90" s="112" t="s">
        <v>536</v>
      </c>
      <c r="M90" s="107">
        <f t="shared" si="22"/>
        <v>0</v>
      </c>
      <c r="N90" s="107">
        <v>0</v>
      </c>
      <c r="O90" s="107">
        <v>0</v>
      </c>
      <c r="P90" s="107">
        <f t="shared" si="23"/>
        <v>0</v>
      </c>
      <c r="Q90" s="107"/>
      <c r="R90" s="107"/>
    </row>
    <row r="91" spans="1:18">
      <c r="A91" s="112"/>
      <c r="B91" s="112"/>
      <c r="C91" s="112"/>
      <c r="D91" s="107"/>
      <c r="E91" s="107"/>
      <c r="F91" s="107"/>
      <c r="G91" s="107"/>
      <c r="H91" s="107"/>
      <c r="I91" s="107"/>
      <c r="J91" s="112"/>
      <c r="K91" s="105" t="s">
        <v>403</v>
      </c>
      <c r="L91" s="112" t="s">
        <v>537</v>
      </c>
      <c r="M91" s="107">
        <f t="shared" si="22"/>
        <v>0</v>
      </c>
      <c r="N91" s="107">
        <v>0</v>
      </c>
      <c r="O91" s="107">
        <v>0</v>
      </c>
      <c r="P91" s="107">
        <f t="shared" si="23"/>
        <v>0</v>
      </c>
      <c r="Q91" s="107"/>
      <c r="R91" s="107"/>
    </row>
    <row r="92" spans="1:18">
      <c r="A92" s="112"/>
      <c r="B92" s="112"/>
      <c r="C92" s="112"/>
      <c r="D92" s="107"/>
      <c r="E92" s="107"/>
      <c r="F92" s="107"/>
      <c r="G92" s="107"/>
      <c r="H92" s="107"/>
      <c r="I92" s="107"/>
      <c r="J92" s="112"/>
      <c r="K92" s="105" t="s">
        <v>406</v>
      </c>
      <c r="L92" s="112" t="s">
        <v>422</v>
      </c>
      <c r="M92" s="107">
        <f t="shared" si="22"/>
        <v>0</v>
      </c>
      <c r="N92" s="107">
        <v>0</v>
      </c>
      <c r="O92" s="107">
        <v>0</v>
      </c>
      <c r="P92" s="107">
        <f t="shared" si="23"/>
        <v>0</v>
      </c>
      <c r="Q92" s="107"/>
      <c r="R92" s="107"/>
    </row>
    <row r="93" spans="1:18">
      <c r="A93" s="112"/>
      <c r="B93" s="112"/>
      <c r="C93" s="112"/>
      <c r="D93" s="107"/>
      <c r="E93" s="107"/>
      <c r="F93" s="107"/>
      <c r="G93" s="107"/>
      <c r="H93" s="107"/>
      <c r="I93" s="107"/>
      <c r="J93" s="112"/>
      <c r="K93" s="105" t="s">
        <v>520</v>
      </c>
      <c r="L93" s="112" t="s">
        <v>521</v>
      </c>
      <c r="M93" s="107">
        <f t="shared" si="22"/>
        <v>0</v>
      </c>
      <c r="N93" s="107">
        <v>0</v>
      </c>
      <c r="O93" s="107">
        <v>0</v>
      </c>
      <c r="P93" s="107">
        <f t="shared" si="23"/>
        <v>0</v>
      </c>
      <c r="Q93" s="107"/>
      <c r="R93" s="107"/>
    </row>
    <row r="94" spans="1:18">
      <c r="A94" s="112"/>
      <c r="B94" s="112"/>
      <c r="C94" s="112"/>
      <c r="D94" s="107"/>
      <c r="E94" s="107"/>
      <c r="F94" s="107"/>
      <c r="G94" s="107"/>
      <c r="H94" s="107"/>
      <c r="I94" s="107"/>
      <c r="J94" s="112"/>
      <c r="K94" s="105" t="s">
        <v>523</v>
      </c>
      <c r="L94" s="112" t="s">
        <v>524</v>
      </c>
      <c r="M94" s="107">
        <f t="shared" si="22"/>
        <v>0</v>
      </c>
      <c r="N94" s="107">
        <v>0</v>
      </c>
      <c r="O94" s="107">
        <v>0</v>
      </c>
      <c r="P94" s="107">
        <f t="shared" si="23"/>
        <v>0</v>
      </c>
      <c r="Q94" s="107"/>
      <c r="R94" s="107"/>
    </row>
    <row r="95" spans="1:18">
      <c r="A95" s="112"/>
      <c r="B95" s="112"/>
      <c r="C95" s="112"/>
      <c r="D95" s="107"/>
      <c r="E95" s="107"/>
      <c r="F95" s="107"/>
      <c r="G95" s="107"/>
      <c r="H95" s="107"/>
      <c r="I95" s="107"/>
      <c r="J95" s="112"/>
      <c r="K95" s="105" t="s">
        <v>526</v>
      </c>
      <c r="L95" s="112" t="s">
        <v>527</v>
      </c>
      <c r="M95" s="107">
        <f t="shared" si="22"/>
        <v>0</v>
      </c>
      <c r="N95" s="107">
        <v>0</v>
      </c>
      <c r="O95" s="107">
        <v>0</v>
      </c>
      <c r="P95" s="107">
        <f t="shared" si="23"/>
        <v>0</v>
      </c>
      <c r="Q95" s="107"/>
      <c r="R95" s="107"/>
    </row>
    <row r="96" spans="1:18">
      <c r="A96" s="112"/>
      <c r="B96" s="112"/>
      <c r="C96" s="112"/>
      <c r="D96" s="107"/>
      <c r="E96" s="107"/>
      <c r="F96" s="107"/>
      <c r="G96" s="107"/>
      <c r="H96" s="107"/>
      <c r="I96" s="107"/>
      <c r="J96" s="112"/>
      <c r="K96" s="105" t="s">
        <v>380</v>
      </c>
      <c r="L96" s="112" t="s">
        <v>430</v>
      </c>
      <c r="M96" s="107">
        <f t="shared" si="22"/>
        <v>518.76</v>
      </c>
      <c r="N96" s="107">
        <v>0</v>
      </c>
      <c r="O96" s="107">
        <v>518.76</v>
      </c>
      <c r="P96" s="107">
        <f t="shared" si="23"/>
        <v>0</v>
      </c>
      <c r="Q96" s="107"/>
      <c r="R96" s="107"/>
    </row>
    <row r="97" spans="1:18">
      <c r="A97" s="112"/>
      <c r="B97" s="112"/>
      <c r="C97" s="112"/>
      <c r="D97" s="107"/>
      <c r="E97" s="107"/>
      <c r="F97" s="107"/>
      <c r="G97" s="107"/>
      <c r="H97" s="107"/>
      <c r="I97" s="107"/>
      <c r="J97" s="114" t="s">
        <v>538</v>
      </c>
      <c r="K97" s="105" t="s">
        <v>368</v>
      </c>
      <c r="L97" s="114" t="s">
        <v>539</v>
      </c>
      <c r="M97" s="107"/>
      <c r="N97" s="107">
        <v>0</v>
      </c>
      <c r="O97" s="107">
        <v>0</v>
      </c>
      <c r="P97" s="107">
        <f t="shared" si="23"/>
        <v>0</v>
      </c>
      <c r="Q97" s="107"/>
      <c r="R97" s="107"/>
    </row>
    <row r="98" spans="1:18">
      <c r="A98" s="112"/>
      <c r="B98" s="112"/>
      <c r="C98" s="112"/>
      <c r="D98" s="107"/>
      <c r="E98" s="107"/>
      <c r="F98" s="107"/>
      <c r="G98" s="107"/>
      <c r="H98" s="107"/>
      <c r="I98" s="107"/>
      <c r="J98" s="112"/>
      <c r="K98" s="105" t="s">
        <v>371</v>
      </c>
      <c r="L98" s="112" t="s">
        <v>540</v>
      </c>
      <c r="M98" s="107"/>
      <c r="N98" s="107">
        <v>0</v>
      </c>
      <c r="O98" s="107">
        <v>0</v>
      </c>
      <c r="P98" s="107">
        <f t="shared" si="23"/>
        <v>0</v>
      </c>
      <c r="Q98" s="107"/>
      <c r="R98" s="107"/>
    </row>
    <row r="99" spans="1:18">
      <c r="A99" s="112"/>
      <c r="B99" s="112"/>
      <c r="C99" s="112"/>
      <c r="D99" s="107"/>
      <c r="E99" s="107"/>
      <c r="F99" s="107"/>
      <c r="G99" s="107"/>
      <c r="H99" s="107"/>
      <c r="I99" s="107"/>
      <c r="J99" s="112"/>
      <c r="K99" s="105" t="s">
        <v>380</v>
      </c>
      <c r="L99" s="112" t="s">
        <v>468</v>
      </c>
      <c r="M99" s="107"/>
      <c r="N99" s="107">
        <v>0</v>
      </c>
      <c r="O99" s="107">
        <v>0</v>
      </c>
      <c r="P99" s="107">
        <f t="shared" si="23"/>
        <v>0</v>
      </c>
      <c r="Q99" s="107"/>
      <c r="R99" s="107"/>
    </row>
    <row r="100" spans="1:18">
      <c r="A100" s="112"/>
      <c r="B100" s="112"/>
      <c r="C100" s="112"/>
      <c r="D100" s="107"/>
      <c r="E100" s="107"/>
      <c r="F100" s="107"/>
      <c r="G100" s="107"/>
      <c r="H100" s="107"/>
      <c r="I100" s="107"/>
      <c r="J100" s="114" t="s">
        <v>541</v>
      </c>
      <c r="K100" s="105" t="s">
        <v>368</v>
      </c>
      <c r="L100" s="114" t="s">
        <v>460</v>
      </c>
      <c r="M100" s="107"/>
      <c r="N100" s="107">
        <v>0</v>
      </c>
      <c r="O100" s="107">
        <v>0</v>
      </c>
      <c r="P100" s="107">
        <f t="shared" si="23"/>
        <v>0</v>
      </c>
      <c r="Q100" s="107"/>
      <c r="R100" s="107"/>
    </row>
    <row r="101" spans="1:18">
      <c r="A101" s="112"/>
      <c r="B101" s="112"/>
      <c r="C101" s="112"/>
      <c r="D101" s="107"/>
      <c r="E101" s="107"/>
      <c r="F101" s="107"/>
      <c r="G101" s="107"/>
      <c r="H101" s="107"/>
      <c r="I101" s="107"/>
      <c r="J101" s="112"/>
      <c r="K101" s="105" t="s">
        <v>371</v>
      </c>
      <c r="L101" s="112" t="s">
        <v>540</v>
      </c>
      <c r="M101" s="107"/>
      <c r="N101" s="107">
        <v>0</v>
      </c>
      <c r="O101" s="107">
        <v>0</v>
      </c>
      <c r="P101" s="107">
        <f t="shared" si="23"/>
        <v>0</v>
      </c>
      <c r="Q101" s="107"/>
      <c r="R101" s="107"/>
    </row>
    <row r="102" spans="1:18">
      <c r="A102" s="112"/>
      <c r="B102" s="112"/>
      <c r="C102" s="112"/>
      <c r="D102" s="107"/>
      <c r="E102" s="107"/>
      <c r="F102" s="107"/>
      <c r="G102" s="107"/>
      <c r="H102" s="107"/>
      <c r="I102" s="107"/>
      <c r="J102" s="112"/>
      <c r="K102" s="105" t="s">
        <v>377</v>
      </c>
      <c r="L102" s="112" t="s">
        <v>542</v>
      </c>
      <c r="M102" s="107"/>
      <c r="N102" s="107">
        <v>0</v>
      </c>
      <c r="O102" s="107">
        <v>0</v>
      </c>
      <c r="P102" s="107">
        <f t="shared" si="23"/>
        <v>0</v>
      </c>
      <c r="Q102" s="107"/>
      <c r="R102" s="107"/>
    </row>
    <row r="103" spans="1:18">
      <c r="A103" s="112"/>
      <c r="B103" s="112"/>
      <c r="C103" s="112"/>
      <c r="D103" s="107"/>
      <c r="E103" s="107"/>
      <c r="F103" s="107"/>
      <c r="G103" s="107"/>
      <c r="H103" s="107"/>
      <c r="I103" s="107"/>
      <c r="J103" s="112"/>
      <c r="K103" s="105" t="s">
        <v>397</v>
      </c>
      <c r="L103" s="112" t="s">
        <v>462</v>
      </c>
      <c r="M103" s="107"/>
      <c r="N103" s="107">
        <v>0</v>
      </c>
      <c r="O103" s="107">
        <v>0</v>
      </c>
      <c r="P103" s="107">
        <f t="shared" si="23"/>
        <v>0</v>
      </c>
      <c r="Q103" s="107"/>
      <c r="R103" s="107"/>
    </row>
    <row r="104" spans="1:18">
      <c r="A104" s="112"/>
      <c r="B104" s="112"/>
      <c r="C104" s="112"/>
      <c r="D104" s="107"/>
      <c r="E104" s="107"/>
      <c r="F104" s="107"/>
      <c r="G104" s="107"/>
      <c r="H104" s="107"/>
      <c r="I104" s="107"/>
      <c r="J104" s="112"/>
      <c r="K104" s="105" t="s">
        <v>401</v>
      </c>
      <c r="L104" s="112" t="s">
        <v>465</v>
      </c>
      <c r="M104" s="107"/>
      <c r="N104" s="107">
        <v>0</v>
      </c>
      <c r="O104" s="107">
        <v>0</v>
      </c>
      <c r="P104" s="107">
        <f t="shared" si="23"/>
        <v>0</v>
      </c>
      <c r="Q104" s="107"/>
      <c r="R104" s="107"/>
    </row>
    <row r="105" spans="1:18">
      <c r="A105" s="112"/>
      <c r="B105" s="112"/>
      <c r="C105" s="112"/>
      <c r="D105" s="107"/>
      <c r="E105" s="107"/>
      <c r="F105" s="107"/>
      <c r="G105" s="107"/>
      <c r="H105" s="107"/>
      <c r="I105" s="107"/>
      <c r="J105" s="112"/>
      <c r="K105" s="105" t="s">
        <v>380</v>
      </c>
      <c r="L105" s="112" t="s">
        <v>468</v>
      </c>
      <c r="M105" s="107"/>
      <c r="N105" s="107">
        <v>0</v>
      </c>
      <c r="O105" s="107">
        <v>0</v>
      </c>
      <c r="P105" s="107">
        <f t="shared" si="23"/>
        <v>0</v>
      </c>
      <c r="Q105" s="107"/>
      <c r="R105" s="107"/>
    </row>
    <row r="106" spans="1:18">
      <c r="A106" s="112"/>
      <c r="B106" s="112"/>
      <c r="C106" s="112"/>
      <c r="D106" s="107"/>
      <c r="E106" s="107"/>
      <c r="F106" s="107"/>
      <c r="G106" s="107"/>
      <c r="H106" s="107"/>
      <c r="I106" s="107"/>
      <c r="J106" s="114" t="s">
        <v>543</v>
      </c>
      <c r="K106" s="105" t="s">
        <v>368</v>
      </c>
      <c r="L106" s="114" t="s">
        <v>488</v>
      </c>
      <c r="M106" s="107"/>
      <c r="N106" s="107">
        <v>0</v>
      </c>
      <c r="O106" s="107">
        <v>0</v>
      </c>
      <c r="P106" s="107">
        <f t="shared" si="23"/>
        <v>0</v>
      </c>
      <c r="Q106" s="107"/>
      <c r="R106" s="107"/>
    </row>
    <row r="107" spans="1:18">
      <c r="A107" s="112"/>
      <c r="B107" s="112"/>
      <c r="C107" s="112"/>
      <c r="D107" s="107"/>
      <c r="E107" s="107"/>
      <c r="F107" s="107"/>
      <c r="G107" s="107"/>
      <c r="H107" s="107"/>
      <c r="I107" s="107"/>
      <c r="J107" s="112"/>
      <c r="K107" s="105" t="s">
        <v>374</v>
      </c>
      <c r="L107" s="112" t="s">
        <v>490</v>
      </c>
      <c r="M107" s="107"/>
      <c r="N107" s="107">
        <v>0</v>
      </c>
      <c r="O107" s="107">
        <v>0</v>
      </c>
      <c r="P107" s="107">
        <f t="shared" si="23"/>
        <v>0</v>
      </c>
      <c r="Q107" s="107"/>
      <c r="R107" s="107"/>
    </row>
    <row r="108" spans="1:18">
      <c r="A108" s="112"/>
      <c r="B108" s="112"/>
      <c r="C108" s="112"/>
      <c r="D108" s="107"/>
      <c r="E108" s="107"/>
      <c r="F108" s="107"/>
      <c r="G108" s="107"/>
      <c r="H108" s="107"/>
      <c r="I108" s="107"/>
      <c r="J108" s="112"/>
      <c r="K108" s="105" t="s">
        <v>377</v>
      </c>
      <c r="L108" s="112" t="s">
        <v>491</v>
      </c>
      <c r="M108" s="107"/>
      <c r="N108" s="107">
        <v>0</v>
      </c>
      <c r="O108" s="107">
        <v>0</v>
      </c>
      <c r="P108" s="107">
        <f t="shared" si="23"/>
        <v>0</v>
      </c>
      <c r="Q108" s="107"/>
      <c r="R108" s="107"/>
    </row>
    <row r="109" spans="1:18">
      <c r="A109" s="112"/>
      <c r="B109" s="112"/>
      <c r="C109" s="112"/>
      <c r="D109" s="107"/>
      <c r="E109" s="107"/>
      <c r="F109" s="107"/>
      <c r="G109" s="107"/>
      <c r="H109" s="107"/>
      <c r="I109" s="107"/>
      <c r="J109" s="114" t="s">
        <v>544</v>
      </c>
      <c r="K109" s="105" t="s">
        <v>368</v>
      </c>
      <c r="L109" s="114" t="s">
        <v>351</v>
      </c>
      <c r="M109" s="107"/>
      <c r="N109" s="107">
        <v>0</v>
      </c>
      <c r="O109" s="107">
        <v>0</v>
      </c>
      <c r="P109" s="107">
        <f t="shared" si="23"/>
        <v>0</v>
      </c>
      <c r="Q109" s="107"/>
      <c r="R109" s="107"/>
    </row>
    <row r="110" spans="1:18">
      <c r="A110" s="112"/>
      <c r="B110" s="112"/>
      <c r="C110" s="112"/>
      <c r="D110" s="107"/>
      <c r="E110" s="107"/>
      <c r="F110" s="107"/>
      <c r="G110" s="107"/>
      <c r="H110" s="107"/>
      <c r="I110" s="107"/>
      <c r="J110" s="112"/>
      <c r="K110" s="105" t="s">
        <v>382</v>
      </c>
      <c r="L110" s="112" t="s">
        <v>528</v>
      </c>
      <c r="M110" s="107"/>
      <c r="N110" s="107">
        <v>0</v>
      </c>
      <c r="O110" s="107">
        <v>0</v>
      </c>
      <c r="P110" s="107">
        <f t="shared" si="23"/>
        <v>0</v>
      </c>
      <c r="Q110" s="107"/>
      <c r="R110" s="107"/>
    </row>
    <row r="111" spans="1:18">
      <c r="A111" s="112"/>
      <c r="B111" s="112"/>
      <c r="C111" s="112"/>
      <c r="D111" s="107"/>
      <c r="E111" s="107"/>
      <c r="F111" s="107"/>
      <c r="G111" s="107"/>
      <c r="H111" s="107"/>
      <c r="I111" s="107"/>
      <c r="J111" s="112"/>
      <c r="K111" s="105" t="s">
        <v>386</v>
      </c>
      <c r="L111" s="112" t="s">
        <v>530</v>
      </c>
      <c r="M111" s="107"/>
      <c r="N111" s="107">
        <v>0</v>
      </c>
      <c r="O111" s="107">
        <v>0</v>
      </c>
      <c r="P111" s="107">
        <f t="shared" si="23"/>
        <v>0</v>
      </c>
      <c r="Q111" s="107"/>
      <c r="R111" s="107"/>
    </row>
    <row r="112" ht="30.95" customHeight="1" spans="1:18">
      <c r="A112" s="112"/>
      <c r="B112" s="112"/>
      <c r="C112" s="112"/>
      <c r="D112" s="107"/>
      <c r="E112" s="107"/>
      <c r="F112" s="107"/>
      <c r="G112" s="107"/>
      <c r="H112" s="107"/>
      <c r="I112" s="107"/>
      <c r="J112" s="112"/>
      <c r="K112" s="105" t="s">
        <v>389</v>
      </c>
      <c r="L112" s="115" t="s">
        <v>533</v>
      </c>
      <c r="M112" s="107"/>
      <c r="N112" s="107">
        <v>0</v>
      </c>
      <c r="O112" s="107">
        <v>0</v>
      </c>
      <c r="P112" s="107">
        <f t="shared" si="23"/>
        <v>0</v>
      </c>
      <c r="Q112" s="107"/>
      <c r="R112" s="107"/>
    </row>
    <row r="113" spans="1:18">
      <c r="A113" s="112"/>
      <c r="B113" s="112"/>
      <c r="C113" s="112"/>
      <c r="D113" s="107"/>
      <c r="E113" s="107"/>
      <c r="F113" s="107"/>
      <c r="G113" s="107"/>
      <c r="H113" s="107"/>
      <c r="I113" s="107"/>
      <c r="J113" s="112"/>
      <c r="K113" s="105" t="s">
        <v>380</v>
      </c>
      <c r="L113" s="112" t="s">
        <v>351</v>
      </c>
      <c r="M113" s="107"/>
      <c r="N113" s="107">
        <v>0</v>
      </c>
      <c r="O113" s="107">
        <v>0</v>
      </c>
      <c r="P113" s="107">
        <f t="shared" si="23"/>
        <v>0</v>
      </c>
      <c r="Q113" s="107"/>
      <c r="R113" s="107"/>
    </row>
    <row r="114" spans="1:18">
      <c r="A114" s="113" t="s">
        <v>39</v>
      </c>
      <c r="B114" s="113"/>
      <c r="C114" s="113"/>
      <c r="D114" s="39">
        <f>SUM(E114:F114)</f>
        <v>92575.49</v>
      </c>
      <c r="E114" s="39">
        <f>SUM(E8,E13,E24,E32,E39,E43,E46,E50,E53,E59,E62,E67,E70,E75,E78)</f>
        <v>77578.3</v>
      </c>
      <c r="F114" s="39">
        <f>SUM(F8,F13,F24,F32,F39,F43,F46,F50,F53,F59,F62,F67,F70,F75,F78)</f>
        <v>14997.19</v>
      </c>
      <c r="G114" s="39">
        <f t="shared" ref="F114:I114" si="28">SUM(G8,G13,G24,G32,G39,G43,G46,G50,G53,G59,G62,G67,G70,G75,G78)</f>
        <v>2395.81</v>
      </c>
      <c r="H114" s="39">
        <f t="shared" si="28"/>
        <v>38</v>
      </c>
      <c r="I114" s="39">
        <f t="shared" si="28"/>
        <v>2357.81</v>
      </c>
      <c r="J114" s="113" t="s">
        <v>39</v>
      </c>
      <c r="K114" s="113"/>
      <c r="L114" s="113"/>
      <c r="M114" s="39">
        <f>SUM(N114:O114)</f>
        <v>92575.49</v>
      </c>
      <c r="N114" s="39">
        <f>SUM(N8,N22,N50,N62,N67,N80,N97,N100,N106,N109)</f>
        <v>77578.3</v>
      </c>
      <c r="O114" s="39">
        <f>SUM(O8,O22,O50,O62,O67,O80,O97,O100,O106,O109)</f>
        <v>14997.19</v>
      </c>
      <c r="P114" s="107">
        <f t="shared" si="23"/>
        <v>2395.81</v>
      </c>
      <c r="Q114" s="39">
        <f t="shared" ref="Q114:R114" si="29">SUM(Q8,Q22,Q50,Q62,Q67,Q80,Q97,Q100,Q106,Q109)</f>
        <v>38</v>
      </c>
      <c r="R114" s="39">
        <f t="shared" si="29"/>
        <v>2357.81</v>
      </c>
    </row>
    <row r="115" spans="14:14">
      <c r="N115" s="116"/>
    </row>
  </sheetData>
  <mergeCells count="13">
    <mergeCell ref="A1:E1"/>
    <mergeCell ref="A2:R2"/>
    <mergeCell ref="Q3:R3"/>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12" sqref="A12:E12"/>
    </sheetView>
  </sheetViews>
  <sheetFormatPr defaultColWidth="9" defaultRowHeight="13.5" outlineLevelCol="7"/>
  <cols>
    <col min="1" max="1" width="31.375" style="80" customWidth="1"/>
    <col min="2" max="2" width="21.25" style="80" customWidth="1"/>
    <col min="3" max="3" width="21.375" style="80" customWidth="1"/>
    <col min="4" max="4" width="24.875" style="80" customWidth="1"/>
    <col min="5" max="5" width="23.5" style="80" customWidth="1"/>
    <col min="6" max="8" width="11.625" style="80" customWidth="1"/>
    <col min="9" max="16384" width="9" style="80"/>
  </cols>
  <sheetData>
    <row r="1" ht="39.95" customHeight="1" spans="1:8">
      <c r="A1" s="3" t="s">
        <v>545</v>
      </c>
      <c r="B1" s="3"/>
      <c r="C1" s="3"/>
      <c r="D1" s="3"/>
      <c r="E1" s="3"/>
      <c r="F1" s="81"/>
      <c r="G1" s="81"/>
      <c r="H1" s="81"/>
    </row>
    <row r="2" ht="3" customHeight="1"/>
    <row r="3" s="79" customFormat="1" ht="28.5" customHeight="1" spans="1:5">
      <c r="A3" s="82" t="s">
        <v>546</v>
      </c>
      <c r="B3" s="83"/>
      <c r="C3" s="83"/>
      <c r="D3" s="83"/>
      <c r="E3" s="84" t="s">
        <v>42</v>
      </c>
    </row>
    <row r="4" ht="30" customHeight="1" spans="1:5">
      <c r="A4" s="85" t="s">
        <v>547</v>
      </c>
      <c r="B4" s="85" t="s">
        <v>548</v>
      </c>
      <c r="C4" s="85" t="s">
        <v>549</v>
      </c>
      <c r="D4" s="86" t="s">
        <v>550</v>
      </c>
      <c r="E4" s="86"/>
    </row>
    <row r="5" ht="30" customHeight="1" spans="1:5">
      <c r="A5" s="87"/>
      <c r="B5" s="87"/>
      <c r="C5" s="87"/>
      <c r="D5" s="88" t="s">
        <v>551</v>
      </c>
      <c r="E5" s="88" t="s">
        <v>552</v>
      </c>
    </row>
    <row r="6" ht="30" customHeight="1" spans="1:5">
      <c r="A6" s="89" t="s">
        <v>100</v>
      </c>
      <c r="B6" s="90">
        <f>SUM(B7:B9)</f>
        <v>33.13</v>
      </c>
      <c r="C6" s="90">
        <f>SUM(C7:C9)</f>
        <v>29.15</v>
      </c>
      <c r="D6" s="90">
        <f>B6-C6</f>
        <v>3.98</v>
      </c>
      <c r="E6" s="91">
        <v>0.1365</v>
      </c>
    </row>
    <row r="7" ht="30" customHeight="1" spans="1:5">
      <c r="A7" s="90" t="s">
        <v>553</v>
      </c>
      <c r="B7" s="90"/>
      <c r="C7" s="90"/>
      <c r="D7" s="90"/>
      <c r="E7" s="91"/>
    </row>
    <row r="8" ht="30" customHeight="1" spans="1:5">
      <c r="A8" s="90" t="s">
        <v>554</v>
      </c>
      <c r="B8" s="90">
        <v>31.13</v>
      </c>
      <c r="C8" s="90">
        <v>27.15</v>
      </c>
      <c r="D8" s="90">
        <f>B8-C8</f>
        <v>3.98</v>
      </c>
      <c r="E8" s="91">
        <v>0.1466</v>
      </c>
    </row>
    <row r="9" ht="30" customHeight="1" spans="1:5">
      <c r="A9" s="90" t="s">
        <v>555</v>
      </c>
      <c r="B9" s="90">
        <v>2</v>
      </c>
      <c r="C9" s="90">
        <v>2</v>
      </c>
      <c r="D9" s="92" t="s">
        <v>556</v>
      </c>
      <c r="E9" s="93" t="s">
        <v>556</v>
      </c>
    </row>
    <row r="10" ht="30" customHeight="1" spans="1:5">
      <c r="A10" s="90" t="s">
        <v>557</v>
      </c>
      <c r="B10" s="90"/>
      <c r="C10" s="90"/>
      <c r="D10" s="90"/>
      <c r="E10" s="91"/>
    </row>
    <row r="11" ht="30" customHeight="1" spans="1:5">
      <c r="A11" s="90" t="s">
        <v>558</v>
      </c>
      <c r="B11" s="90">
        <v>2</v>
      </c>
      <c r="C11" s="90">
        <v>2</v>
      </c>
      <c r="D11" s="92" t="s">
        <v>556</v>
      </c>
      <c r="E11" s="93" t="s">
        <v>556</v>
      </c>
    </row>
    <row r="12" ht="166.5" customHeight="1" spans="1:5">
      <c r="A12" s="94" t="s">
        <v>559</v>
      </c>
      <c r="B12" s="95"/>
      <c r="C12" s="95"/>
      <c r="D12" s="95"/>
      <c r="E12" s="95"/>
    </row>
  </sheetData>
  <mergeCells count="6">
    <mergeCell ref="A1:E1"/>
    <mergeCell ref="D4:E4"/>
    <mergeCell ref="A12:E12"/>
    <mergeCell ref="A4:A5"/>
    <mergeCell ref="B4:B5"/>
    <mergeCell ref="C4:C5"/>
  </mergeCells>
  <printOptions horizontalCentered="1"/>
  <pageMargins left="0.55" right="0.55" top="0.786805555555556" bottom="0.786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部门整体支出绩效目标表</vt:lpstr>
      <vt:lpstr>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2006-09-16T00:00:00Z</dcterms:created>
  <cp:lastPrinted>2019-03-06T01:36:00Z</cp:lastPrinted>
  <dcterms:modified xsi:type="dcterms:W3CDTF">2019-04-11T02:51:08Z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